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activeTab="0"/>
  </bookViews>
  <sheets>
    <sheet name="Beräkningsverktyg" sheetId="1" r:id="rId1"/>
    <sheet name="Befolkning" sheetId="2" r:id="rId2"/>
    <sheet name="ACG" sheetId="3" r:id="rId3"/>
    <sheet name="Listning" sheetId="4" r:id="rId4"/>
    <sheet name="Besök" sheetId="5" r:id="rId5"/>
  </sheets>
  <externalReferences>
    <externalReference r:id="rId8"/>
  </externalReferences>
  <definedNames/>
  <calcPr fullCalcOnLoad="1"/>
</workbook>
</file>

<file path=xl/comments1.xml><?xml version="1.0" encoding="utf-8"?>
<comments xmlns="http://schemas.openxmlformats.org/spreadsheetml/2006/main">
  <authors>
    <author>Carl-Magnus Hansson</author>
  </authors>
  <commentList>
    <comment ref="E5" authorId="0">
      <text>
        <r>
          <rPr>
            <b/>
            <sz val="9"/>
            <rFont val="Tahoma"/>
            <family val="0"/>
          </rPr>
          <t>Carl-Magnus Hansson:</t>
        </r>
        <r>
          <rPr>
            <sz val="9"/>
            <rFont val="Tahoma"/>
            <family val="0"/>
          </rPr>
          <t xml:space="preserve">
Skriv in kostnadsstället för er enhet (återfinns i samtliga underlagsflikar efter Beräkningsverktygsfliken).</t>
        </r>
      </text>
    </comment>
  </commentList>
</comments>
</file>

<file path=xl/sharedStrings.xml><?xml version="1.0" encoding="utf-8"?>
<sst xmlns="http://schemas.openxmlformats.org/spreadsheetml/2006/main" count="186" uniqueCount="121">
  <si>
    <t>Version</t>
  </si>
  <si>
    <t>1.0</t>
  </si>
  <si>
    <t>Indata:</t>
  </si>
  <si>
    <t>Grunduppdrag</t>
  </si>
  <si>
    <t>Original</t>
  </si>
  <si>
    <t>á-pris</t>
  </si>
  <si>
    <t>ersättning</t>
  </si>
  <si>
    <t>Antal listade</t>
  </si>
  <si>
    <t>Antal besök (+/-)</t>
  </si>
  <si>
    <t>Antal prestationer</t>
  </si>
  <si>
    <t>Avstämningsmöte</t>
  </si>
  <si>
    <t>Ersättning/År</t>
  </si>
  <si>
    <t>beräkningsformler:</t>
  </si>
  <si>
    <t>Summa Ersättning/År</t>
  </si>
  <si>
    <t>Enhet</t>
  </si>
  <si>
    <t>Läkarmottagning Dorrit Ruge</t>
  </si>
  <si>
    <t>Husläkarcentrum Kalmar</t>
  </si>
  <si>
    <t>Läkarhuset Kronan Kalmar</t>
  </si>
  <si>
    <t>Virserums läkarhus</t>
  </si>
  <si>
    <t>Riddarhusläkarna Västervik</t>
  </si>
  <si>
    <t>Slottsfjärdens läkarmottagning Kalmar</t>
  </si>
  <si>
    <t>Ankarsrums Hälsocentral</t>
  </si>
  <si>
    <t>Astrakanen Läkarcentrum Nybro</t>
  </si>
  <si>
    <t>Berga Hälsocentral</t>
  </si>
  <si>
    <t>Blomstermåla Hälsocentral</t>
  </si>
  <si>
    <t>Blå Kustens Hälsocentral</t>
  </si>
  <si>
    <t>Borgholms Hälsocentral</t>
  </si>
  <si>
    <t>Emmaboda Hälsocentral</t>
  </si>
  <si>
    <t>Esplanadens Hälsocentral</t>
  </si>
  <si>
    <t>Gamleby Hälsocentral</t>
  </si>
  <si>
    <t>Hultsfreds Hälsocentral</t>
  </si>
  <si>
    <t>Högsby Hälsocentral</t>
  </si>
  <si>
    <t>Kristinebergs Hälsocentral</t>
  </si>
  <si>
    <t>Kvarnholmens Hälsocentral</t>
  </si>
  <si>
    <t>Lindsdals Hälsocentral</t>
  </si>
  <si>
    <t>Mönsterås Hälsocentral</t>
  </si>
  <si>
    <t>Mörlunda Hälsocentral</t>
  </si>
  <si>
    <t>Norrlidens Hälsocentral</t>
  </si>
  <si>
    <t>Nybro Hälsocentral</t>
  </si>
  <si>
    <t>Stensö Hälsocentral</t>
  </si>
  <si>
    <t>Stora Trädgårdsgatans Hälsocentral</t>
  </si>
  <si>
    <t>Torsås Hälsocentral</t>
  </si>
  <si>
    <t>Vimmerby Hälsocentral</t>
  </si>
  <si>
    <t>Färjestadens Hälsocentral</t>
  </si>
  <si>
    <t>Mörbylånga Hälsocentral</t>
  </si>
  <si>
    <t>Ljungbyholms Hälsocentral</t>
  </si>
  <si>
    <t>Smedby Hälsocentral</t>
  </si>
  <si>
    <t>Privat eller offentlig vårdenhet</t>
  </si>
  <si>
    <t>Ange "off" eller "priv"</t>
  </si>
  <si>
    <t>SMAL-tillägg</t>
  </si>
  <si>
    <t>Glesbygd befolkningstäthet</t>
  </si>
  <si>
    <t>Astrakanen Emmaboda Läkarcentrum</t>
  </si>
  <si>
    <t>Vårdtyngd, ACG</t>
  </si>
  <si>
    <t>Vårdtyngd ACG</t>
  </si>
  <si>
    <t>Asylbesök</t>
  </si>
  <si>
    <t>Rehabiliteringsmöte</t>
  </si>
  <si>
    <t>Trepartsmöte</t>
  </si>
  <si>
    <t>Utomlänsbesök/Utlandsbesök</t>
  </si>
  <si>
    <t>Beräkningsverktyg, Vårdval Psykisk hälsa primärvård</t>
  </si>
  <si>
    <t>Kostnadsställe:</t>
  </si>
  <si>
    <t>aug</t>
  </si>
  <si>
    <t>Pris helår:</t>
  </si>
  <si>
    <t>Pris månad:</t>
  </si>
  <si>
    <t xml:space="preserve">Cityläkarna i Kalmar AB                 </t>
  </si>
  <si>
    <t xml:space="preserve">Husläkarcentrum Kalmar                  </t>
  </si>
  <si>
    <t xml:space="preserve"> </t>
  </si>
  <si>
    <t>Befolkningstäthet</t>
  </si>
  <si>
    <t>Ersättning befolkningstäthet</t>
  </si>
  <si>
    <t xml:space="preserve">KBT Partners Kalmar AB                   </t>
  </si>
  <si>
    <t xml:space="preserve">Offentlig övergripande enhet            </t>
  </si>
  <si>
    <t>Kry vårdcentral Nybro</t>
  </si>
  <si>
    <t xml:space="preserve">PONYK Vita Villan                       </t>
  </si>
  <si>
    <t>Persona IMS</t>
  </si>
  <si>
    <t>Psykoterapi KBT Kim Johansson</t>
  </si>
  <si>
    <t xml:space="preserve">Ståhl KBT Kalmar AB                     </t>
  </si>
  <si>
    <t>Cityläkarna i Kalmar</t>
  </si>
  <si>
    <t>Cityläkarna i Oskarshamn</t>
  </si>
  <si>
    <t>Gripens Hälsocentral</t>
  </si>
  <si>
    <t>Persona IMS/2</t>
  </si>
  <si>
    <t>Psykoterapi KBT Kim Johansson/2</t>
  </si>
  <si>
    <t>Budget</t>
  </si>
  <si>
    <t>Om en enheten befinner sig i ett område med en befolkningstäthet understigande 34 invånare inom en mils radie</t>
  </si>
  <si>
    <t xml:space="preserve">erhåller enheten 1 poäng. Uppfyller enheten dessutom villkoren för ersättning för storlek och avstånd till sjukhus erhåller enheten 0,5 poäng för vardera av dessa parametrar. </t>
  </si>
  <si>
    <t>Om en enhet befinner sig inom ett område med mer än 34 invånare inom en mils radie och därför inte har rätt till ersättning för befolkningstäthet erhåller enheten en poäng för den första av storlek eller avstånd till sjukhus och 0,5 poäng för nästa villkor.</t>
  </si>
  <si>
    <t>(Antal listade * 131 kr)</t>
  </si>
  <si>
    <t>Radetiketter</t>
  </si>
  <si>
    <t>Medelvikt</t>
  </si>
  <si>
    <t>Omr. Medelvikt</t>
  </si>
  <si>
    <t xml:space="preserve">KBT Partner Kalmar AB                   </t>
  </si>
  <si>
    <t xml:space="preserve">Kry Psykisk hälsa Nybro                 </t>
  </si>
  <si>
    <t xml:space="preserve">Persona-IMS psykoterapeut &amp; psykolog    </t>
  </si>
  <si>
    <t xml:space="preserve">Psykoterapi och KBT mott Kim Johansson  </t>
  </si>
  <si>
    <t>Totalsumma</t>
  </si>
  <si>
    <t>Cityläkarna i Kalmar AB</t>
  </si>
  <si>
    <t>KBT Partner Kalmar AB</t>
  </si>
  <si>
    <t>Kry Psykisk hälsa Nybro</t>
  </si>
  <si>
    <t>Offentlig övergripande enhet</t>
  </si>
  <si>
    <t>Persona-IMS psykoterapeut &amp; psykolog</t>
  </si>
  <si>
    <t>PONYK Vita Villan</t>
  </si>
  <si>
    <t>Psykoterapi och KBT mott Kim Johansson</t>
  </si>
  <si>
    <t>Ståhl KBT Kalmar AB</t>
  </si>
  <si>
    <t>off</t>
  </si>
  <si>
    <t>priv</t>
  </si>
  <si>
    <t>Pris</t>
  </si>
  <si>
    <t>Underkonto</t>
  </si>
  <si>
    <t>Besök Asyl</t>
  </si>
  <si>
    <t>Utland/Utomlänsbesök</t>
  </si>
  <si>
    <t>Rehabmöte/MMR</t>
  </si>
  <si>
    <t>Trepartssamtal</t>
  </si>
  <si>
    <t>IMS psykoterapeut- och psykologpraktik Västervik</t>
  </si>
  <si>
    <t>KBT Partners Kalmar</t>
  </si>
  <si>
    <t>Psykisk hälsa primärvården</t>
  </si>
  <si>
    <t>Psykoterapi och KBT-mottagning Kim Johansson Kalmar</t>
  </si>
  <si>
    <t>Ståhl KBT Kalmar</t>
  </si>
  <si>
    <t>Vita Villan Psykiatri- och psykoterapimottagning Kalmar</t>
  </si>
  <si>
    <t>Summa:</t>
  </si>
  <si>
    <t>Remisser</t>
  </si>
  <si>
    <t>(Antal remisser * 2000 kr)</t>
  </si>
  <si>
    <t>(Antal listade * ACG-vikt* 57 kr)</t>
  </si>
  <si>
    <t>(Antal listade * befolkningstäthet poäng * 54 kr)</t>
  </si>
  <si>
    <t>(Antalet besök av denna typ * 2070 kr)</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</si>
</sst>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 &quot;kr&quot;"/>
    <numFmt numFmtId="167" formatCode="#,##0.000"/>
    <numFmt numFmtId="168" formatCode="0.0%"/>
    <numFmt numFmtId="169" formatCode="#,##0.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mmmm\,\ yyyy"/>
    <numFmt numFmtId="178" formatCode="yyyy\-mm\-dd"/>
    <numFmt numFmtId="179" formatCode="&quot;Ja&quot;;&quot;Ja&quot;;&quot;Nej&quot;"/>
    <numFmt numFmtId="180" formatCode="&quot;Sant&quot;;&quot;Sant&quot;;&quot;Falskt&quot;"/>
    <numFmt numFmtId="181" formatCode="&quot;På&quot;;&quot;På&quot;;&quot;Av&quot;"/>
    <numFmt numFmtId="182" formatCode="[$€-2]\ #,##0.00_);[Red]\([$€-2]\ #,##0.00\)"/>
  </numFmts>
  <fonts count="60">
    <font>
      <sz val="11"/>
      <color theme="1"/>
      <name val="Calibri"/>
      <family val="2"/>
    </font>
    <font>
      <sz val="11"/>
      <color indexed="8"/>
      <name val="Calibri"/>
      <family val="2"/>
    </font>
    <font>
      <b/>
      <u val="double"/>
      <sz val="18"/>
      <name val="Arial"/>
      <family val="2"/>
    </font>
    <font>
      <b/>
      <sz val="18"/>
      <name val="Arial"/>
      <family val="2"/>
    </font>
    <font>
      <sz val="12"/>
      <name val="Arial"/>
      <family val="2"/>
    </font>
    <font>
      <sz val="14"/>
      <name val="Arial"/>
      <family val="2"/>
    </font>
    <font>
      <b/>
      <sz val="10"/>
      <name val="Arial"/>
      <family val="2"/>
    </font>
    <font>
      <b/>
      <u val="single"/>
      <sz val="16"/>
      <name val="Arial"/>
      <family val="2"/>
    </font>
    <font>
      <b/>
      <sz val="16"/>
      <name val="Arial"/>
      <family val="2"/>
    </font>
    <font>
      <b/>
      <i/>
      <u val="single"/>
      <sz val="12"/>
      <name val="Arial"/>
      <family val="2"/>
    </font>
    <font>
      <i/>
      <sz val="12"/>
      <name val="Arial"/>
      <family val="2"/>
    </font>
    <font>
      <sz val="10"/>
      <name val="Arial"/>
      <family val="2"/>
    </font>
    <font>
      <u val="single"/>
      <sz val="10"/>
      <color indexed="12"/>
      <name val="Arial"/>
      <family val="2"/>
    </font>
    <font>
      <i/>
      <sz val="10"/>
      <name val="Arial"/>
      <family val="2"/>
    </font>
    <font>
      <b/>
      <u val="double"/>
      <sz val="13"/>
      <name val="Arial"/>
      <family val="2"/>
    </font>
    <font>
      <i/>
      <sz val="9"/>
      <name val="Arial"/>
      <family val="2"/>
    </font>
    <font>
      <b/>
      <sz val="11"/>
      <name val="Arial"/>
      <family val="2"/>
    </font>
    <font>
      <sz val="10"/>
      <name val="Verdana"/>
      <family val="2"/>
    </font>
    <font>
      <sz val="11"/>
      <name val="Calibri"/>
      <family val="2"/>
    </font>
    <font>
      <sz val="9"/>
      <name val="Tahoma"/>
      <family val="0"/>
    </font>
    <font>
      <b/>
      <sz val="9"/>
      <name val="Tahoma"/>
      <family val="0"/>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0"/>
      <color theme="1"/>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0"/>
      <color rgb="FFFF000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0"/>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
      <patternFill patternType="solid">
        <fgColor indexed="43"/>
        <bgColor indexed="64"/>
      </patternFill>
    </fill>
    <fill>
      <patternFill patternType="solid">
        <fgColor indexed="1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right/>
      <top style="thin"/>
      <bottom/>
    </border>
    <border>
      <left/>
      <right/>
      <top/>
      <bottom style="thin">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2" applyNumberFormat="0" applyAlignment="0" applyProtection="0"/>
    <xf numFmtId="0" fontId="42"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0" fontId="11" fillId="0" borderId="0">
      <alignment/>
      <protection/>
    </xf>
    <xf numFmtId="9" fontId="0" fillId="0" borderId="0" applyFont="0" applyFill="0" applyBorder="0" applyAlignment="0" applyProtection="0"/>
    <xf numFmtId="9" fontId="50" fillId="0" borderId="0" applyFon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cellStyleXfs>
  <cellXfs count="102">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xf>
    <xf numFmtId="166" fontId="0" fillId="33" borderId="11" xfId="0" applyNumberFormat="1" applyFill="1" applyBorder="1" applyAlignment="1">
      <alignment/>
    </xf>
    <xf numFmtId="0" fontId="0" fillId="33" borderId="12" xfId="0" applyFill="1" applyBorder="1" applyAlignment="1">
      <alignment/>
    </xf>
    <xf numFmtId="0" fontId="0" fillId="0" borderId="0" xfId="0" applyFill="1" applyAlignment="1">
      <alignment/>
    </xf>
    <xf numFmtId="0" fontId="0" fillId="33" borderId="13"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1" xfId="0" applyFill="1" applyBorder="1" applyAlignment="1">
      <alignment horizontal="right"/>
    </xf>
    <xf numFmtId="166" fontId="0" fillId="0" borderId="12" xfId="0" applyNumberFormat="1" applyFill="1" applyBorder="1" applyAlignment="1">
      <alignment/>
    </xf>
    <xf numFmtId="0" fontId="0" fillId="33" borderId="14" xfId="0" applyFill="1" applyBorder="1" applyAlignment="1">
      <alignment/>
    </xf>
    <xf numFmtId="0" fontId="0" fillId="0" borderId="13" xfId="0" applyFill="1" applyBorder="1" applyAlignment="1">
      <alignment/>
    </xf>
    <xf numFmtId="0" fontId="0" fillId="0" borderId="0" xfId="0"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166" fontId="0" fillId="0" borderId="14" xfId="0" applyNumberFormat="1" applyFill="1" applyBorder="1" applyAlignment="1">
      <alignment/>
    </xf>
    <xf numFmtId="0" fontId="5" fillId="0" borderId="0" xfId="0" applyFont="1" applyFill="1" applyBorder="1" applyAlignment="1">
      <alignment/>
    </xf>
    <xf numFmtId="0" fontId="6" fillId="0" borderId="11" xfId="0" applyFont="1" applyFill="1" applyBorder="1" applyAlignment="1">
      <alignment/>
    </xf>
    <xf numFmtId="0" fontId="0" fillId="0" borderId="12" xfId="0"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0" fillId="0" borderId="14" xfId="0" applyFill="1" applyBorder="1" applyAlignment="1">
      <alignment/>
    </xf>
    <xf numFmtId="0" fontId="9" fillId="0" borderId="0" xfId="0" applyFont="1" applyFill="1" applyBorder="1" applyAlignment="1">
      <alignment/>
    </xf>
    <xf numFmtId="0" fontId="10" fillId="0" borderId="0" xfId="0" applyFont="1" applyFill="1" applyBorder="1" applyAlignment="1">
      <alignment/>
    </xf>
    <xf numFmtId="0" fontId="0" fillId="0" borderId="15" xfId="0" applyFill="1" applyBorder="1" applyAlignment="1">
      <alignment/>
    </xf>
    <xf numFmtId="0" fontId="0" fillId="0" borderId="16" xfId="0" applyFill="1" applyBorder="1" applyAlignment="1">
      <alignment/>
    </xf>
    <xf numFmtId="3" fontId="11" fillId="34" borderId="17" xfId="0" applyNumberFormat="1" applyFont="1" applyFill="1" applyBorder="1" applyAlignment="1" applyProtection="1">
      <alignment/>
      <protection locked="0"/>
    </xf>
    <xf numFmtId="0" fontId="12" fillId="0" borderId="0" xfId="45" applyFill="1" applyBorder="1" applyAlignment="1" applyProtection="1">
      <alignment/>
      <protection/>
    </xf>
    <xf numFmtId="167" fontId="11" fillId="34" borderId="17" xfId="0" applyNumberFormat="1" applyFont="1" applyFill="1" applyBorder="1" applyAlignment="1" applyProtection="1">
      <alignment/>
      <protection locked="0"/>
    </xf>
    <xf numFmtId="0" fontId="11" fillId="34" borderId="17" xfId="59" applyNumberFormat="1" applyFont="1" applyFill="1" applyBorder="1" applyAlignment="1" applyProtection="1">
      <alignment/>
      <protection locked="0"/>
    </xf>
    <xf numFmtId="0" fontId="58" fillId="0" borderId="0" xfId="0" applyFont="1" applyFill="1" applyAlignment="1">
      <alignment/>
    </xf>
    <xf numFmtId="0" fontId="0" fillId="0" borderId="18" xfId="0" applyFill="1" applyBorder="1" applyAlignment="1">
      <alignment/>
    </xf>
    <xf numFmtId="0" fontId="0" fillId="0" borderId="19" xfId="0" applyFill="1" applyBorder="1" applyAlignment="1">
      <alignment/>
    </xf>
    <xf numFmtId="3" fontId="11" fillId="0" borderId="19" xfId="0" applyNumberFormat="1" applyFont="1" applyFill="1" applyBorder="1" applyAlignment="1">
      <alignment/>
    </xf>
    <xf numFmtId="0" fontId="0" fillId="0" borderId="20" xfId="0" applyFill="1" applyBorder="1" applyAlignment="1">
      <alignment/>
    </xf>
    <xf numFmtId="0" fontId="8" fillId="0" borderId="11" xfId="0" applyFont="1" applyFill="1" applyBorder="1" applyAlignment="1">
      <alignment/>
    </xf>
    <xf numFmtId="166" fontId="0" fillId="0" borderId="0" xfId="0" applyNumberFormat="1" applyFill="1" applyAlignment="1">
      <alignment/>
    </xf>
    <xf numFmtId="0" fontId="6" fillId="0" borderId="0" xfId="0" applyFont="1" applyFill="1" applyBorder="1" applyAlignment="1">
      <alignment/>
    </xf>
    <xf numFmtId="166" fontId="6" fillId="0" borderId="0" xfId="0" applyNumberFormat="1" applyFont="1" applyFill="1" applyBorder="1" applyAlignment="1">
      <alignment/>
    </xf>
    <xf numFmtId="0" fontId="13" fillId="0" borderId="0" xfId="0" applyFont="1" applyFill="1" applyAlignment="1">
      <alignment/>
    </xf>
    <xf numFmtId="0" fontId="11" fillId="0" borderId="0" xfId="0" applyFont="1" applyFill="1" applyAlignment="1">
      <alignment/>
    </xf>
    <xf numFmtId="0" fontId="13" fillId="0" borderId="0" xfId="50" applyFont="1">
      <alignment/>
      <protection/>
    </xf>
    <xf numFmtId="0" fontId="6" fillId="0" borderId="21" xfId="0" applyFont="1" applyFill="1" applyBorder="1" applyAlignment="1">
      <alignment/>
    </xf>
    <xf numFmtId="166" fontId="6" fillId="0" borderId="21" xfId="0" applyNumberFormat="1" applyFont="1" applyFill="1" applyBorder="1" applyAlignment="1">
      <alignment/>
    </xf>
    <xf numFmtId="0" fontId="6" fillId="0" borderId="19" xfId="0" applyFont="1" applyFill="1" applyBorder="1" applyAlignment="1">
      <alignment/>
    </xf>
    <xf numFmtId="166" fontId="6" fillId="0" borderId="19" xfId="0" applyNumberFormat="1" applyFont="1" applyFill="1" applyBorder="1" applyAlignment="1">
      <alignment/>
    </xf>
    <xf numFmtId="166" fontId="0" fillId="0" borderId="20" xfId="0" applyNumberFormat="1" applyFill="1" applyBorder="1" applyAlignment="1">
      <alignment/>
    </xf>
    <xf numFmtId="0" fontId="0" fillId="33" borderId="18" xfId="0" applyFill="1" applyBorder="1" applyAlignment="1">
      <alignment/>
    </xf>
    <xf numFmtId="0" fontId="0" fillId="33" borderId="19" xfId="0" applyFill="1" applyBorder="1" applyAlignment="1">
      <alignment/>
    </xf>
    <xf numFmtId="166" fontId="0" fillId="33" borderId="19" xfId="0" applyNumberFormat="1" applyFill="1" applyBorder="1" applyAlignment="1">
      <alignment/>
    </xf>
    <xf numFmtId="0" fontId="0" fillId="33" borderId="20" xfId="0" applyFill="1" applyBorder="1" applyAlignment="1">
      <alignment/>
    </xf>
    <xf numFmtId="0" fontId="15" fillId="0" borderId="16" xfId="0" applyFont="1" applyFill="1" applyBorder="1" applyAlignment="1">
      <alignment/>
    </xf>
    <xf numFmtId="0" fontId="55" fillId="0" borderId="0" xfId="0" applyFont="1" applyFill="1" applyAlignment="1">
      <alignment/>
    </xf>
    <xf numFmtId="49" fontId="0" fillId="0" borderId="0" xfId="0" applyNumberFormat="1" applyFill="1" applyAlignment="1">
      <alignment/>
    </xf>
    <xf numFmtId="49" fontId="11" fillId="0" borderId="0" xfId="50" applyNumberFormat="1" applyFont="1" applyFill="1">
      <alignment/>
      <protection/>
    </xf>
    <xf numFmtId="3" fontId="6" fillId="0" borderId="0" xfId="50" applyNumberFormat="1" applyFont="1" applyFill="1">
      <alignment/>
      <protection/>
    </xf>
    <xf numFmtId="44" fontId="6" fillId="0" borderId="0" xfId="62" applyFont="1" applyFill="1" applyAlignment="1">
      <alignment/>
    </xf>
    <xf numFmtId="0" fontId="6" fillId="0" borderId="0" xfId="50" applyFont="1">
      <alignment/>
      <protection/>
    </xf>
    <xf numFmtId="0" fontId="6" fillId="0" borderId="0" xfId="50" applyFont="1" applyFill="1">
      <alignment/>
      <protection/>
    </xf>
    <xf numFmtId="0" fontId="6" fillId="0" borderId="0" xfId="50" applyNumberFormat="1" applyFont="1" applyAlignment="1">
      <alignment horizontal="left"/>
      <protection/>
    </xf>
    <xf numFmtId="49" fontId="6" fillId="0" borderId="0" xfId="50" applyNumberFormat="1" applyFont="1">
      <alignment/>
      <protection/>
    </xf>
    <xf numFmtId="0" fontId="11" fillId="0" borderId="0" xfId="50" applyFill="1">
      <alignment/>
      <protection/>
    </xf>
    <xf numFmtId="3" fontId="6" fillId="34" borderId="0" xfId="50" applyNumberFormat="1" applyFont="1" applyFill="1" applyAlignment="1">
      <alignment horizontal="right"/>
      <protection/>
    </xf>
    <xf numFmtId="49" fontId="11" fillId="0" borderId="0" xfId="50" applyNumberFormat="1" applyAlignment="1" applyProtection="1">
      <alignment horizontal="left"/>
      <protection locked="0"/>
    </xf>
    <xf numFmtId="0" fontId="0" fillId="0" borderId="0" xfId="0" applyNumberFormat="1" applyAlignment="1">
      <alignment/>
    </xf>
    <xf numFmtId="49" fontId="6" fillId="0" borderId="0" xfId="50" applyNumberFormat="1" applyFont="1" applyBorder="1">
      <alignment/>
      <protection/>
    </xf>
    <xf numFmtId="49" fontId="11" fillId="35" borderId="0" xfId="50" applyNumberFormat="1" applyFill="1" applyAlignment="1" applyProtection="1">
      <alignment horizontal="left"/>
      <protection locked="0"/>
    </xf>
    <xf numFmtId="0" fontId="0" fillId="0" borderId="0" xfId="0" applyBorder="1" applyAlignment="1">
      <alignment/>
    </xf>
    <xf numFmtId="49" fontId="11" fillId="0" borderId="0" xfId="50" applyNumberFormat="1" applyFill="1" applyAlignment="1" applyProtection="1">
      <alignment horizontal="left"/>
      <protection locked="0"/>
    </xf>
    <xf numFmtId="0" fontId="55" fillId="0" borderId="0" xfId="0" applyFont="1" applyBorder="1" applyAlignment="1">
      <alignment/>
    </xf>
    <xf numFmtId="0" fontId="55" fillId="0" borderId="0" xfId="0" applyFont="1" applyAlignment="1">
      <alignment/>
    </xf>
    <xf numFmtId="3" fontId="11" fillId="0" borderId="0" xfId="50" applyNumberFormat="1">
      <alignment/>
      <protection/>
    </xf>
    <xf numFmtId="3" fontId="16" fillId="0" borderId="0" xfId="50" applyNumberFormat="1" applyFont="1" applyFill="1">
      <alignment/>
      <protection/>
    </xf>
    <xf numFmtId="49" fontId="6" fillId="0" borderId="0" xfId="50" applyNumberFormat="1" applyFont="1" applyAlignment="1">
      <alignment horizontal="left"/>
      <protection/>
    </xf>
    <xf numFmtId="0" fontId="11" fillId="0" borderId="0" xfId="50">
      <alignment/>
      <protection/>
    </xf>
    <xf numFmtId="0" fontId="0" fillId="0" borderId="0" xfId="0" applyFill="1" applyAlignment="1">
      <alignment horizontal="left"/>
    </xf>
    <xf numFmtId="2" fontId="0" fillId="0" borderId="0" xfId="0" applyNumberFormat="1" applyAlignment="1">
      <alignment horizontal="right"/>
    </xf>
    <xf numFmtId="2" fontId="0" fillId="0" borderId="0" xfId="0" applyNumberFormat="1" applyAlignment="1">
      <alignment/>
    </xf>
    <xf numFmtId="0" fontId="0" fillId="0" borderId="0" xfId="0" applyAlignment="1">
      <alignment horizontal="left"/>
    </xf>
    <xf numFmtId="0" fontId="17" fillId="0" borderId="0" xfId="0" applyFont="1" applyAlignment="1">
      <alignment vertical="center"/>
    </xf>
    <xf numFmtId="171" fontId="0" fillId="0" borderId="0" xfId="0" applyNumberFormat="1" applyAlignment="1">
      <alignment/>
    </xf>
    <xf numFmtId="0" fontId="0" fillId="36" borderId="0" xfId="0" applyFill="1" applyAlignment="1">
      <alignment/>
    </xf>
    <xf numFmtId="1" fontId="0" fillId="0" borderId="0" xfId="0" applyNumberFormat="1" applyAlignment="1">
      <alignment/>
    </xf>
    <xf numFmtId="0" fontId="0" fillId="37" borderId="0" xfId="0" applyFill="1" applyAlignment="1">
      <alignment/>
    </xf>
    <xf numFmtId="1" fontId="55" fillId="0" borderId="22" xfId="0" applyNumberFormat="1" applyFont="1" applyBorder="1" applyAlignment="1">
      <alignment/>
    </xf>
    <xf numFmtId="1" fontId="55" fillId="0" borderId="0" xfId="0" applyNumberFormat="1" applyFont="1" applyBorder="1" applyAlignment="1">
      <alignment/>
    </xf>
    <xf numFmtId="49" fontId="6" fillId="0" borderId="0" xfId="50" applyNumberFormat="1" applyFont="1" applyFill="1">
      <alignment/>
      <protection/>
    </xf>
    <xf numFmtId="4" fontId="11" fillId="34" borderId="17" xfId="0" applyNumberFormat="1" applyFont="1" applyFill="1" applyBorder="1" applyAlignment="1" applyProtection="1">
      <alignment/>
      <protection locked="0"/>
    </xf>
    <xf numFmtId="0" fontId="0" fillId="35" borderId="0" xfId="0" applyFill="1" applyAlignment="1">
      <alignment/>
    </xf>
    <xf numFmtId="0" fontId="0" fillId="35" borderId="0" xfId="0" applyFill="1" applyBorder="1" applyAlignment="1">
      <alignment/>
    </xf>
    <xf numFmtId="3" fontId="0" fillId="36" borderId="0" xfId="0" applyNumberFormat="1" applyFont="1" applyFill="1" applyBorder="1" applyAlignment="1">
      <alignment/>
    </xf>
    <xf numFmtId="14" fontId="0" fillId="0" borderId="0" xfId="0" applyNumberFormat="1" applyAlignment="1">
      <alignment/>
    </xf>
    <xf numFmtId="0" fontId="0" fillId="0" borderId="0" xfId="0" applyFont="1" applyFill="1" applyBorder="1" applyAlignment="1">
      <alignment/>
    </xf>
    <xf numFmtId="0" fontId="0" fillId="0" borderId="0" xfId="0" applyAlignment="1">
      <alignment wrapText="1"/>
    </xf>
    <xf numFmtId="0" fontId="0" fillId="0" borderId="0" xfId="0" applyFill="1" applyBorder="1" applyAlignment="1">
      <alignment wrapText="1"/>
    </xf>
    <xf numFmtId="0" fontId="0" fillId="0" borderId="0" xfId="0" applyFont="1" applyFill="1" applyBorder="1" applyAlignment="1">
      <alignment wrapText="1"/>
    </xf>
    <xf numFmtId="0" fontId="11" fillId="0" borderId="0" xfId="50" applyNumberFormat="1" applyAlignment="1" applyProtection="1">
      <alignment horizontal="left"/>
      <protection locked="0"/>
    </xf>
    <xf numFmtId="0" fontId="18" fillId="38" borderId="23" xfId="0" applyFont="1" applyFill="1" applyBorder="1" applyAlignment="1">
      <alignment/>
    </xf>
    <xf numFmtId="0" fontId="0" fillId="39" borderId="0" xfId="0" applyFill="1" applyAlignment="1">
      <alignment/>
    </xf>
    <xf numFmtId="0" fontId="14" fillId="0" borderId="0" xfId="0" applyFont="1" applyFill="1" applyBorder="1" applyAlignment="1">
      <alignment horizontal="center"/>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Procent 2"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28</xdr:row>
      <xdr:rowOff>57150</xdr:rowOff>
    </xdr:from>
    <xdr:to>
      <xdr:col>9</xdr:col>
      <xdr:colOff>514350</xdr:colOff>
      <xdr:row>28</xdr:row>
      <xdr:rowOff>133350</xdr:rowOff>
    </xdr:to>
    <xdr:sp>
      <xdr:nvSpPr>
        <xdr:cNvPr id="1" name="AutoShape 1"/>
        <xdr:cNvSpPr>
          <a:spLocks/>
        </xdr:cNvSpPr>
      </xdr:nvSpPr>
      <xdr:spPr>
        <a:xfrm>
          <a:off x="6086475" y="5600700"/>
          <a:ext cx="352425" cy="762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161925</xdr:colOff>
      <xdr:row>23</xdr:row>
      <xdr:rowOff>47625</xdr:rowOff>
    </xdr:from>
    <xdr:to>
      <xdr:col>9</xdr:col>
      <xdr:colOff>514350</xdr:colOff>
      <xdr:row>23</xdr:row>
      <xdr:rowOff>123825</xdr:rowOff>
    </xdr:to>
    <xdr:sp>
      <xdr:nvSpPr>
        <xdr:cNvPr id="2" name="AutoShape 3"/>
        <xdr:cNvSpPr>
          <a:spLocks/>
        </xdr:cNvSpPr>
      </xdr:nvSpPr>
      <xdr:spPr>
        <a:xfrm>
          <a:off x="6086475" y="4686300"/>
          <a:ext cx="352425" cy="762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161925</xdr:colOff>
      <xdr:row>24</xdr:row>
      <xdr:rowOff>47625</xdr:rowOff>
    </xdr:from>
    <xdr:to>
      <xdr:col>9</xdr:col>
      <xdr:colOff>514350</xdr:colOff>
      <xdr:row>24</xdr:row>
      <xdr:rowOff>123825</xdr:rowOff>
    </xdr:to>
    <xdr:sp>
      <xdr:nvSpPr>
        <xdr:cNvPr id="3" name="AutoShape 4"/>
        <xdr:cNvSpPr>
          <a:spLocks/>
        </xdr:cNvSpPr>
      </xdr:nvSpPr>
      <xdr:spPr>
        <a:xfrm>
          <a:off x="6086475" y="4867275"/>
          <a:ext cx="352425" cy="762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171450</xdr:colOff>
      <xdr:row>26</xdr:row>
      <xdr:rowOff>57150</xdr:rowOff>
    </xdr:from>
    <xdr:to>
      <xdr:col>9</xdr:col>
      <xdr:colOff>523875</xdr:colOff>
      <xdr:row>26</xdr:row>
      <xdr:rowOff>133350</xdr:rowOff>
    </xdr:to>
    <xdr:sp>
      <xdr:nvSpPr>
        <xdr:cNvPr id="4" name="AutoShape 7"/>
        <xdr:cNvSpPr>
          <a:spLocks/>
        </xdr:cNvSpPr>
      </xdr:nvSpPr>
      <xdr:spPr>
        <a:xfrm>
          <a:off x="6096000" y="5238750"/>
          <a:ext cx="352425" cy="762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180975</xdr:colOff>
      <xdr:row>25</xdr:row>
      <xdr:rowOff>57150</xdr:rowOff>
    </xdr:from>
    <xdr:to>
      <xdr:col>9</xdr:col>
      <xdr:colOff>523875</xdr:colOff>
      <xdr:row>25</xdr:row>
      <xdr:rowOff>133350</xdr:rowOff>
    </xdr:to>
    <xdr:sp>
      <xdr:nvSpPr>
        <xdr:cNvPr id="5" name="AutoShape 5"/>
        <xdr:cNvSpPr>
          <a:spLocks/>
        </xdr:cNvSpPr>
      </xdr:nvSpPr>
      <xdr:spPr>
        <a:xfrm>
          <a:off x="6105525" y="5057775"/>
          <a:ext cx="352425" cy="762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180975</xdr:colOff>
      <xdr:row>27</xdr:row>
      <xdr:rowOff>47625</xdr:rowOff>
    </xdr:from>
    <xdr:to>
      <xdr:col>9</xdr:col>
      <xdr:colOff>523875</xdr:colOff>
      <xdr:row>27</xdr:row>
      <xdr:rowOff>123825</xdr:rowOff>
    </xdr:to>
    <xdr:sp>
      <xdr:nvSpPr>
        <xdr:cNvPr id="6" name="AutoShape 7"/>
        <xdr:cNvSpPr>
          <a:spLocks/>
        </xdr:cNvSpPr>
      </xdr:nvSpPr>
      <xdr:spPr>
        <a:xfrm>
          <a:off x="6105525" y="5410200"/>
          <a:ext cx="352425" cy="762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161925</xdr:colOff>
      <xdr:row>31</xdr:row>
      <xdr:rowOff>57150</xdr:rowOff>
    </xdr:from>
    <xdr:to>
      <xdr:col>9</xdr:col>
      <xdr:colOff>514350</xdr:colOff>
      <xdr:row>31</xdr:row>
      <xdr:rowOff>133350</xdr:rowOff>
    </xdr:to>
    <xdr:sp>
      <xdr:nvSpPr>
        <xdr:cNvPr id="7" name="AutoShape 1"/>
        <xdr:cNvSpPr>
          <a:spLocks/>
        </xdr:cNvSpPr>
      </xdr:nvSpPr>
      <xdr:spPr>
        <a:xfrm>
          <a:off x="6086475" y="6143625"/>
          <a:ext cx="352425" cy="762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161925</xdr:colOff>
      <xdr:row>29</xdr:row>
      <xdr:rowOff>47625</xdr:rowOff>
    </xdr:from>
    <xdr:to>
      <xdr:col>9</xdr:col>
      <xdr:colOff>514350</xdr:colOff>
      <xdr:row>29</xdr:row>
      <xdr:rowOff>123825</xdr:rowOff>
    </xdr:to>
    <xdr:sp>
      <xdr:nvSpPr>
        <xdr:cNvPr id="8" name="AutoShape 1"/>
        <xdr:cNvSpPr>
          <a:spLocks/>
        </xdr:cNvSpPr>
      </xdr:nvSpPr>
      <xdr:spPr>
        <a:xfrm>
          <a:off x="6086475" y="5772150"/>
          <a:ext cx="352425" cy="762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161925</xdr:colOff>
      <xdr:row>30</xdr:row>
      <xdr:rowOff>57150</xdr:rowOff>
    </xdr:from>
    <xdr:to>
      <xdr:col>9</xdr:col>
      <xdr:colOff>514350</xdr:colOff>
      <xdr:row>30</xdr:row>
      <xdr:rowOff>133350</xdr:rowOff>
    </xdr:to>
    <xdr:sp>
      <xdr:nvSpPr>
        <xdr:cNvPr id="9" name="AutoShape 1"/>
        <xdr:cNvSpPr>
          <a:spLocks/>
        </xdr:cNvSpPr>
      </xdr:nvSpPr>
      <xdr:spPr>
        <a:xfrm>
          <a:off x="6086475" y="5962650"/>
          <a:ext cx="352425" cy="762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228;lsovalsenheten\Enheten%20f&#246;r%20Folkh&#228;lsa%20och%20H&#228;lsoval\Psykisk%20H&#228;lsa\Ers&#228;ttningssystem\Analysunderlag\Simulering%20ny%20ers&#228;ttningsmodell%202024\Kopia%20av%20Simulering%20psykisk%20h&#228;lsa%20Sep%202023%20(20231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
      <sheetName val="Listning"/>
      <sheetName val="Datum"/>
      <sheetName val="HSA-Id"/>
      <sheetName val="Prislista"/>
      <sheetName val="Listningsunderlag aug-23"/>
      <sheetName val="Glesbygd"/>
      <sheetName val="Besök utr."/>
      <sheetName val="Besök - klistra in"/>
      <sheetName val="Remissreglering aug-23"/>
      <sheetName val="ACG vikt aug-23"/>
      <sheetName val="Cityläkarna i Kalmar AB"/>
      <sheetName val="Kry vårdcentral Nybro"/>
      <sheetName val="Husläkarcentrum"/>
      <sheetName val="KBT Partners Kalmar AB"/>
      <sheetName val="Persona IMS"/>
      <sheetName val="PONYK AB - Vita villan"/>
      <sheetName val="Psykoterapi KBT Kim J"/>
      <sheetName val="Ståhl KBT Kalmar AB"/>
      <sheetName val="Ber.underl.Cityläkarna i Kalmar"/>
      <sheetName val="Ber.underl.Kry vårdcentralNybro"/>
      <sheetName val="Ber. underl. Husläkarcentrum"/>
      <sheetName val="Ber.underl.KBT Partners Kalmar"/>
      <sheetName val="Ber.underl.Persona IMS"/>
      <sheetName val="Ber.underl.PONYK Vita villan"/>
      <sheetName val="Ber.underl.Kim Johansson"/>
      <sheetName val="Ber.underl.Ståhl KBT Kalmar"/>
      <sheetName val="Kontroll"/>
    </sheetNames>
    <sheetDataSet>
      <sheetData sheetId="4">
        <row r="9">
          <cell r="B9">
            <v>2000</v>
          </cell>
        </row>
        <row r="10">
          <cell r="B10">
            <v>2000</v>
          </cell>
        </row>
        <row r="11">
          <cell r="B11">
            <v>2000</v>
          </cell>
        </row>
        <row r="12">
          <cell r="B12">
            <v>2000</v>
          </cell>
        </row>
        <row r="13">
          <cell r="B13">
            <v>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PageLayoutView="0" workbookViewId="0" topLeftCell="A1">
      <selection activeCell="L20" sqref="L20"/>
    </sheetView>
  </sheetViews>
  <sheetFormatPr defaultColWidth="9.140625" defaultRowHeight="15"/>
  <cols>
    <col min="1" max="1" width="4.421875" style="5" customWidth="1"/>
    <col min="2" max="2" width="0.5625" style="5" customWidth="1"/>
    <col min="3" max="3" width="3.57421875" style="5" customWidth="1"/>
    <col min="4" max="4" width="39.57421875" style="5" customWidth="1"/>
    <col min="5" max="5" width="16.7109375" style="5" customWidth="1"/>
    <col min="6" max="6" width="12.421875" style="5" bestFit="1" customWidth="1"/>
    <col min="7" max="7" width="3.57421875" style="5" customWidth="1"/>
    <col min="8" max="8" width="3.57421875" style="38" customWidth="1"/>
    <col min="9" max="9" width="4.421875" style="5" customWidth="1"/>
    <col min="10" max="10" width="9.140625" style="5" customWidth="1"/>
    <col min="11" max="12" width="11.57421875" style="5" bestFit="1" customWidth="1"/>
    <col min="13" max="13" width="62.57421875" style="5" bestFit="1" customWidth="1"/>
    <col min="14" max="16384" width="9.140625" style="5" customWidth="1"/>
  </cols>
  <sheetData>
    <row r="1" spans="1:9" ht="23.25" customHeight="1" thickBot="1">
      <c r="A1" s="1"/>
      <c r="B1" s="2"/>
      <c r="C1" s="2"/>
      <c r="D1" s="2"/>
      <c r="E1" s="2"/>
      <c r="F1" s="2"/>
      <c r="G1" s="2"/>
      <c r="H1" s="3"/>
      <c r="I1" s="4"/>
    </row>
    <row r="2" spans="1:9" ht="21" customHeight="1">
      <c r="A2" s="6"/>
      <c r="B2" s="7"/>
      <c r="C2" s="8"/>
      <c r="D2" s="8"/>
      <c r="E2" s="8"/>
      <c r="F2" s="9" t="s">
        <v>0</v>
      </c>
      <c r="G2" s="8" t="s">
        <v>1</v>
      </c>
      <c r="H2" s="10"/>
      <c r="I2" s="11"/>
    </row>
    <row r="3" spans="1:9" ht="16.5">
      <c r="A3" s="6"/>
      <c r="B3" s="12"/>
      <c r="C3" s="13"/>
      <c r="D3" s="101" t="s">
        <v>58</v>
      </c>
      <c r="E3" s="101"/>
      <c r="F3" s="101"/>
      <c r="G3" s="16"/>
      <c r="H3" s="17"/>
      <c r="I3" s="11"/>
    </row>
    <row r="4" spans="1:9" ht="23.25">
      <c r="A4" s="6"/>
      <c r="B4" s="12"/>
      <c r="C4" s="13"/>
      <c r="D4" s="14"/>
      <c r="E4" s="15"/>
      <c r="F4" s="13"/>
      <c r="G4" s="16"/>
      <c r="H4" s="17"/>
      <c r="I4" s="11"/>
    </row>
    <row r="5" spans="1:9" ht="18">
      <c r="A5" s="6"/>
      <c r="B5" s="12"/>
      <c r="C5" s="13"/>
      <c r="D5" s="18" t="s">
        <v>59</v>
      </c>
      <c r="E5" s="18"/>
      <c r="F5" s="13"/>
      <c r="G5" s="16"/>
      <c r="H5" s="17"/>
      <c r="I5" s="11"/>
    </row>
    <row r="6" spans="1:9" ht="1.5" customHeight="1" thickBot="1">
      <c r="A6" s="6"/>
      <c r="B6" s="12"/>
      <c r="C6" s="13"/>
      <c r="D6" s="14"/>
      <c r="E6" s="15"/>
      <c r="F6" s="13"/>
      <c r="G6" s="16"/>
      <c r="H6" s="17"/>
      <c r="I6" s="11"/>
    </row>
    <row r="7" spans="1:9" ht="15">
      <c r="A7" s="6"/>
      <c r="B7" s="12"/>
      <c r="C7" s="7"/>
      <c r="D7" s="19"/>
      <c r="E7" s="19"/>
      <c r="F7" s="8"/>
      <c r="G7" s="20"/>
      <c r="H7" s="17"/>
      <c r="I7" s="11"/>
    </row>
    <row r="8" spans="1:9" ht="20.25">
      <c r="A8" s="6"/>
      <c r="B8" s="12"/>
      <c r="C8" s="12"/>
      <c r="D8" s="21" t="s">
        <v>2</v>
      </c>
      <c r="E8" s="22"/>
      <c r="F8" s="13"/>
      <c r="G8" s="23"/>
      <c r="H8" s="17"/>
      <c r="I8" s="11"/>
    </row>
    <row r="9" spans="1:13" ht="21">
      <c r="A9" s="6"/>
      <c r="B9" s="12"/>
      <c r="C9" s="12"/>
      <c r="D9" s="25" t="s">
        <v>3</v>
      </c>
      <c r="E9" s="22"/>
      <c r="F9" s="13" t="s">
        <v>4</v>
      </c>
      <c r="G9" s="23"/>
      <c r="H9" s="17"/>
      <c r="I9" s="11"/>
      <c r="M9" s="24"/>
    </row>
    <row r="10" spans="1:12" ht="12.75" customHeight="1">
      <c r="A10" s="6"/>
      <c r="B10" s="12"/>
      <c r="C10" s="12"/>
      <c r="D10" s="13"/>
      <c r="E10" s="13"/>
      <c r="F10" s="13"/>
      <c r="G10" s="23"/>
      <c r="H10" s="17"/>
      <c r="I10" s="11"/>
      <c r="K10" s="5" t="s">
        <v>5</v>
      </c>
      <c r="L10" s="5" t="s">
        <v>6</v>
      </c>
    </row>
    <row r="11" spans="1:13" ht="14.25">
      <c r="A11" s="6"/>
      <c r="B11" s="12"/>
      <c r="C11" s="12"/>
      <c r="D11" s="26" t="s">
        <v>7</v>
      </c>
      <c r="E11" s="27"/>
      <c r="F11" s="28" t="e">
        <f>VLOOKUP(E5,Listning!A:C,3,FALSE)</f>
        <v>#N/A</v>
      </c>
      <c r="G11" s="23"/>
      <c r="H11" s="17"/>
      <c r="I11" s="11"/>
      <c r="M11" s="29"/>
    </row>
    <row r="12" spans="1:13" ht="14.25">
      <c r="A12" s="6"/>
      <c r="B12" s="12"/>
      <c r="C12" s="12"/>
      <c r="D12" s="26" t="s">
        <v>52</v>
      </c>
      <c r="E12" s="27"/>
      <c r="F12" s="89" t="e">
        <f>VLOOKUP(E5,ACG!A:D,4,FALSE)</f>
        <v>#N/A</v>
      </c>
      <c r="G12" s="23"/>
      <c r="H12" s="17"/>
      <c r="I12" s="11"/>
      <c r="M12" s="29"/>
    </row>
    <row r="13" spans="1:13" ht="14.25">
      <c r="A13" s="6"/>
      <c r="B13" s="12"/>
      <c r="C13" s="12"/>
      <c r="D13" s="26" t="s">
        <v>57</v>
      </c>
      <c r="E13" s="53" t="s">
        <v>8</v>
      </c>
      <c r="F13" s="31" t="e">
        <f>VLOOKUP(Beräkningsverktyg!E5,Besök!A:G,4,FALSE)</f>
        <v>#N/A</v>
      </c>
      <c r="G13" s="23"/>
      <c r="H13" s="17"/>
      <c r="I13" s="11"/>
      <c r="K13" s="5">
        <v>2070</v>
      </c>
      <c r="L13" s="5" t="e">
        <f>IF(F13=0,0,F13*K13)</f>
        <v>#N/A</v>
      </c>
      <c r="M13" s="29"/>
    </row>
    <row r="14" spans="1:12" ht="14.25">
      <c r="A14" s="6"/>
      <c r="B14" s="12"/>
      <c r="C14" s="12"/>
      <c r="D14" s="26" t="s">
        <v>54</v>
      </c>
      <c r="E14" s="53" t="s">
        <v>9</v>
      </c>
      <c r="F14" s="31" t="e">
        <f>VLOOKUP(Beräkningsverktyg!E5,Besök!A:G,3,FALSE)</f>
        <v>#N/A</v>
      </c>
      <c r="G14" s="23"/>
      <c r="H14" s="17"/>
      <c r="I14" s="11"/>
      <c r="J14" s="32"/>
      <c r="K14" s="5">
        <v>2070</v>
      </c>
      <c r="L14" s="5" t="e">
        <f>IF(F14=0,0,F14*K14)</f>
        <v>#N/A</v>
      </c>
    </row>
    <row r="15" spans="1:12" ht="14.25">
      <c r="A15" s="6"/>
      <c r="B15" s="12"/>
      <c r="C15" s="12"/>
      <c r="D15" s="26" t="s">
        <v>55</v>
      </c>
      <c r="E15" s="53" t="s">
        <v>9</v>
      </c>
      <c r="F15" s="31" t="e">
        <f>VLOOKUP(Beräkningsverktyg!E5,Besök!A:G,5,FALSE)</f>
        <v>#N/A</v>
      </c>
      <c r="G15" s="23"/>
      <c r="H15" s="17"/>
      <c r="I15" s="11"/>
      <c r="J15" s="32"/>
      <c r="K15" s="5">
        <v>2070</v>
      </c>
      <c r="L15" s="5" t="e">
        <f>IF(F15=0,0,F15*K15)</f>
        <v>#N/A</v>
      </c>
    </row>
    <row r="16" spans="1:12" ht="14.25">
      <c r="A16" s="6"/>
      <c r="B16" s="12"/>
      <c r="C16" s="12"/>
      <c r="D16" s="26" t="s">
        <v>10</v>
      </c>
      <c r="E16" s="53" t="s">
        <v>9</v>
      </c>
      <c r="F16" s="31" t="e">
        <f>VLOOKUP(Beräkningsverktyg!E5,Besök!A:G,6,FALSE)</f>
        <v>#N/A</v>
      </c>
      <c r="G16" s="23"/>
      <c r="H16" s="17"/>
      <c r="I16" s="11"/>
      <c r="J16" s="32"/>
      <c r="K16" s="5">
        <v>2070</v>
      </c>
      <c r="L16" s="5" t="e">
        <f>IF(F16=0,0,F16*K16)</f>
        <v>#N/A</v>
      </c>
    </row>
    <row r="17" spans="1:12" ht="14.25">
      <c r="A17" s="6"/>
      <c r="B17" s="12"/>
      <c r="C17" s="12"/>
      <c r="D17" s="26" t="s">
        <v>56</v>
      </c>
      <c r="E17" s="53" t="s">
        <v>9</v>
      </c>
      <c r="F17" s="31" t="e">
        <f>VLOOKUP(Beräkningsverktyg!E5,Besök!A:G,7,FALSE)</f>
        <v>#N/A</v>
      </c>
      <c r="G17" s="23"/>
      <c r="H17" s="17"/>
      <c r="I17" s="11"/>
      <c r="J17" s="32"/>
      <c r="K17" s="5">
        <v>2070</v>
      </c>
      <c r="L17" s="5" t="e">
        <f>IF(F17=0,0,F17*K17)</f>
        <v>#N/A</v>
      </c>
    </row>
    <row r="18" spans="1:9" ht="14.25">
      <c r="A18" s="6"/>
      <c r="B18" s="12"/>
      <c r="C18" s="12"/>
      <c r="D18" s="26" t="s">
        <v>116</v>
      </c>
      <c r="E18" s="53" t="s">
        <v>9</v>
      </c>
      <c r="F18" s="31"/>
      <c r="G18" s="23"/>
      <c r="H18" s="17"/>
      <c r="I18" s="11"/>
    </row>
    <row r="19" spans="1:9" ht="14.25">
      <c r="A19" s="6"/>
      <c r="B19" s="12"/>
      <c r="C19" s="12"/>
      <c r="D19" s="26" t="s">
        <v>47</v>
      </c>
      <c r="E19" s="53" t="s">
        <v>48</v>
      </c>
      <c r="F19" s="30"/>
      <c r="G19" s="23"/>
      <c r="H19" s="17"/>
      <c r="I19" s="11"/>
    </row>
    <row r="20" spans="1:9" ht="15" thickBot="1">
      <c r="A20" s="6"/>
      <c r="B20" s="12"/>
      <c r="C20" s="33"/>
      <c r="D20" s="34"/>
      <c r="E20" s="34"/>
      <c r="F20" s="35"/>
      <c r="G20" s="36"/>
      <c r="H20" s="17"/>
      <c r="I20" s="11"/>
    </row>
    <row r="21" spans="1:9" ht="15" thickBot="1">
      <c r="A21" s="6"/>
      <c r="B21" s="12"/>
      <c r="C21" s="13"/>
      <c r="D21" s="13"/>
      <c r="E21" s="13"/>
      <c r="F21" s="13"/>
      <c r="G21" s="13"/>
      <c r="H21" s="17"/>
      <c r="I21" s="11"/>
    </row>
    <row r="22" spans="1:9" ht="13.5" customHeight="1">
      <c r="A22" s="6"/>
      <c r="B22" s="12"/>
      <c r="C22" s="7"/>
      <c r="D22" s="37"/>
      <c r="E22" s="37"/>
      <c r="F22" s="8"/>
      <c r="G22" s="20"/>
      <c r="H22" s="17"/>
      <c r="I22" s="11"/>
    </row>
    <row r="23" spans="1:13" ht="21">
      <c r="A23" s="6"/>
      <c r="B23" s="12"/>
      <c r="C23" s="12"/>
      <c r="D23" s="21" t="s">
        <v>11</v>
      </c>
      <c r="E23" s="22"/>
      <c r="F23" s="13"/>
      <c r="G23" s="23"/>
      <c r="H23" s="17"/>
      <c r="I23" s="11"/>
      <c r="J23" s="38"/>
      <c r="M23" s="24" t="s">
        <v>12</v>
      </c>
    </row>
    <row r="24" spans="1:13" ht="14.25">
      <c r="A24" s="6"/>
      <c r="B24" s="12"/>
      <c r="C24" s="12"/>
      <c r="D24" s="39" t="s">
        <v>7</v>
      </c>
      <c r="E24" s="39"/>
      <c r="F24" s="40" t="e">
        <f>F11*$L$24</f>
        <v>#N/A</v>
      </c>
      <c r="G24" s="23"/>
      <c r="H24" s="17"/>
      <c r="I24" s="11"/>
      <c r="K24" s="38"/>
      <c r="L24" s="5">
        <v>131</v>
      </c>
      <c r="M24" s="41" t="s">
        <v>84</v>
      </c>
    </row>
    <row r="25" spans="1:13" ht="14.25">
      <c r="A25" s="6"/>
      <c r="B25" s="12"/>
      <c r="C25" s="12"/>
      <c r="D25" s="39" t="s">
        <v>53</v>
      </c>
      <c r="E25" s="39"/>
      <c r="F25" s="40" t="e">
        <f>F11*F12*$L$25</f>
        <v>#N/A</v>
      </c>
      <c r="G25" s="23"/>
      <c r="H25" s="17"/>
      <c r="I25" s="11"/>
      <c r="K25" s="38"/>
      <c r="L25" s="5">
        <v>57</v>
      </c>
      <c r="M25" s="41" t="s">
        <v>118</v>
      </c>
    </row>
    <row r="26" spans="1:13" ht="14.25">
      <c r="A26" s="6"/>
      <c r="B26" s="12"/>
      <c r="C26" s="12"/>
      <c r="D26" s="39" t="s">
        <v>50</v>
      </c>
      <c r="E26" s="39"/>
      <c r="F26" s="40" t="e">
        <f>VLOOKUP(E5,Befolkning!H:J,3,FALSE)*12</f>
        <v>#N/A</v>
      </c>
      <c r="G26" s="23"/>
      <c r="H26" s="17"/>
      <c r="I26" s="11"/>
      <c r="J26" s="32"/>
      <c r="K26" s="38"/>
      <c r="L26" s="42">
        <v>54</v>
      </c>
      <c r="M26" s="41" t="s">
        <v>119</v>
      </c>
    </row>
    <row r="27" spans="1:13" ht="14.25">
      <c r="A27" s="6"/>
      <c r="B27" s="12"/>
      <c r="C27" s="12"/>
      <c r="D27" s="39" t="s">
        <v>57</v>
      </c>
      <c r="E27" s="39"/>
      <c r="F27" s="40" t="e">
        <f>$L$27*F13</f>
        <v>#N/A</v>
      </c>
      <c r="G27" s="23"/>
      <c r="H27" s="17"/>
      <c r="I27" s="11"/>
      <c r="K27" s="38"/>
      <c r="L27" s="5">
        <v>2070</v>
      </c>
      <c r="M27" s="43" t="s">
        <v>120</v>
      </c>
    </row>
    <row r="28" spans="1:13" ht="14.25">
      <c r="A28" s="6"/>
      <c r="B28" s="12"/>
      <c r="C28" s="12"/>
      <c r="D28" s="39" t="s">
        <v>54</v>
      </c>
      <c r="E28" s="39"/>
      <c r="F28" s="40" t="e">
        <f>F14*K14</f>
        <v>#N/A</v>
      </c>
      <c r="G28" s="23"/>
      <c r="H28" s="17"/>
      <c r="I28" s="11"/>
      <c r="K28" s="38"/>
      <c r="L28" s="5">
        <f>K14</f>
        <v>2070</v>
      </c>
      <c r="M28" s="43" t="s">
        <v>120</v>
      </c>
    </row>
    <row r="29" spans="1:13" ht="14.25">
      <c r="A29" s="6"/>
      <c r="B29" s="12"/>
      <c r="C29" s="12"/>
      <c r="D29" s="39" t="s">
        <v>55</v>
      </c>
      <c r="E29" s="39"/>
      <c r="F29" s="40" t="e">
        <f>F15*K15</f>
        <v>#N/A</v>
      </c>
      <c r="G29" s="23"/>
      <c r="H29" s="17"/>
      <c r="I29" s="11"/>
      <c r="K29" s="38"/>
      <c r="L29" s="5">
        <f>K15</f>
        <v>2070</v>
      </c>
      <c r="M29" s="43" t="s">
        <v>120</v>
      </c>
    </row>
    <row r="30" spans="1:13" ht="14.25">
      <c r="A30" s="6"/>
      <c r="B30" s="12"/>
      <c r="C30" s="12"/>
      <c r="D30" s="39" t="s">
        <v>10</v>
      </c>
      <c r="E30" s="39"/>
      <c r="F30" s="40" t="e">
        <f>F16*K16</f>
        <v>#N/A</v>
      </c>
      <c r="G30" s="23"/>
      <c r="H30" s="17"/>
      <c r="I30" s="11"/>
      <c r="K30" s="38"/>
      <c r="L30" s="5">
        <f>K16</f>
        <v>2070</v>
      </c>
      <c r="M30" s="43" t="s">
        <v>120</v>
      </c>
    </row>
    <row r="31" spans="1:13" ht="14.25">
      <c r="A31" s="6"/>
      <c r="B31" s="12"/>
      <c r="C31" s="12"/>
      <c r="D31" s="39" t="s">
        <v>56</v>
      </c>
      <c r="E31" s="39"/>
      <c r="F31" s="40" t="e">
        <f>F17*K17</f>
        <v>#N/A</v>
      </c>
      <c r="G31" s="23"/>
      <c r="H31" s="17"/>
      <c r="I31" s="11"/>
      <c r="K31" s="38"/>
      <c r="L31" s="5">
        <f>K17</f>
        <v>2070</v>
      </c>
      <c r="M31" s="43" t="s">
        <v>120</v>
      </c>
    </row>
    <row r="32" spans="1:13" ht="14.25">
      <c r="A32" s="6"/>
      <c r="B32" s="12"/>
      <c r="C32" s="12"/>
      <c r="D32" s="39" t="s">
        <v>49</v>
      </c>
      <c r="E32" s="39"/>
      <c r="F32" s="40">
        <f>IF(F19="priv",F11*L32,0)</f>
        <v>0</v>
      </c>
      <c r="G32" s="23"/>
      <c r="H32" s="17"/>
      <c r="I32" s="11"/>
      <c r="K32" s="38"/>
      <c r="L32" s="5">
        <v>29</v>
      </c>
      <c r="M32" s="41"/>
    </row>
    <row r="33" spans="1:13" ht="14.25">
      <c r="A33" s="6"/>
      <c r="B33" s="12"/>
      <c r="C33" s="12"/>
      <c r="D33" s="39" t="s">
        <v>116</v>
      </c>
      <c r="E33" s="39"/>
      <c r="F33" s="40">
        <f>F18*L33</f>
        <v>0</v>
      </c>
      <c r="G33" s="23"/>
      <c r="H33" s="17"/>
      <c r="I33" s="11"/>
      <c r="L33" s="5">
        <v>2000</v>
      </c>
      <c r="M33" s="41" t="s">
        <v>117</v>
      </c>
    </row>
    <row r="34" spans="1:9" ht="15" thickBot="1">
      <c r="A34" s="6"/>
      <c r="B34" s="12"/>
      <c r="C34" s="12"/>
      <c r="D34" s="44" t="s">
        <v>13</v>
      </c>
      <c r="E34" s="44"/>
      <c r="F34" s="45" t="e">
        <f>SUM(F24:F33)</f>
        <v>#N/A</v>
      </c>
      <c r="G34" s="23"/>
      <c r="H34" s="17"/>
      <c r="I34" s="11"/>
    </row>
    <row r="35" spans="1:9" ht="15" thickBot="1" thickTop="1">
      <c r="A35" s="6"/>
      <c r="B35" s="12"/>
      <c r="C35" s="33"/>
      <c r="D35" s="46"/>
      <c r="E35" s="47"/>
      <c r="F35" s="34"/>
      <c r="G35" s="36"/>
      <c r="H35" s="17"/>
      <c r="I35" s="11"/>
    </row>
    <row r="36" spans="1:9" ht="15" thickBot="1">
      <c r="A36" s="6"/>
      <c r="B36" s="33"/>
      <c r="C36" s="34"/>
      <c r="D36" s="34"/>
      <c r="E36" s="34"/>
      <c r="F36" s="34"/>
      <c r="G36" s="34"/>
      <c r="H36" s="48"/>
      <c r="I36" s="11"/>
    </row>
    <row r="37" spans="1:9" ht="23.25" customHeight="1" thickBot="1">
      <c r="A37" s="49"/>
      <c r="B37" s="50"/>
      <c r="C37" s="50"/>
      <c r="D37" s="50"/>
      <c r="E37" s="50"/>
      <c r="F37" s="50"/>
      <c r="G37" s="50"/>
      <c r="H37" s="51"/>
      <c r="I37" s="52"/>
    </row>
    <row r="38" ht="14.25">
      <c r="F38" s="38"/>
    </row>
  </sheetData>
  <sheetProtection/>
  <mergeCells count="1">
    <mergeCell ref="D3:F3"/>
  </mergeCells>
  <printOptions/>
  <pageMargins left="0.7" right="0.7" top="0.75" bottom="0.75" header="0.3" footer="0.3"/>
  <pageSetup fitToWidth="0" fitToHeight="1"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J218"/>
  <sheetViews>
    <sheetView zoomScalePageLayoutView="0" workbookViewId="0" topLeftCell="C1">
      <selection activeCell="J2" sqref="J2:J10"/>
    </sheetView>
  </sheetViews>
  <sheetFormatPr defaultColWidth="9.140625" defaultRowHeight="15"/>
  <cols>
    <col min="1" max="1" width="11.421875" style="0" bestFit="1" customWidth="1"/>
    <col min="2" max="2" width="46.57421875" style="59" bestFit="1" customWidth="1"/>
    <col min="3" max="3" width="12.57421875" style="73" customWidth="1"/>
    <col min="4" max="4" width="16.8515625" style="0" bestFit="1" customWidth="1"/>
    <col min="5" max="5" width="26.57421875" style="0" bestFit="1" customWidth="1"/>
    <col min="6" max="6" width="34.8515625" style="0" bestFit="1" customWidth="1"/>
    <col min="7" max="7" width="33.00390625" style="0" bestFit="1" customWidth="1"/>
    <col min="8" max="8" width="6.57421875" style="0" bestFit="1" customWidth="1"/>
    <col min="9" max="9" width="34.8515625" style="0" bestFit="1" customWidth="1"/>
  </cols>
  <sheetData>
    <row r="1" spans="1:4" ht="14.25">
      <c r="A1" s="55" t="s">
        <v>60</v>
      </c>
      <c r="B1" s="56"/>
      <c r="C1" s="57" t="s">
        <v>61</v>
      </c>
      <c r="D1" s="58">
        <v>53</v>
      </c>
    </row>
    <row r="2" spans="3:10" ht="14.25">
      <c r="C2" s="60" t="s">
        <v>62</v>
      </c>
      <c r="D2" s="58">
        <v>4.42</v>
      </c>
      <c r="H2" s="61">
        <v>42954</v>
      </c>
      <c r="I2" s="62" t="s">
        <v>63</v>
      </c>
      <c r="J2">
        <v>0</v>
      </c>
    </row>
    <row r="3" spans="3:10" ht="14.25">
      <c r="C3" s="63"/>
      <c r="H3" s="61">
        <v>42957</v>
      </c>
      <c r="I3" s="62" t="s">
        <v>64</v>
      </c>
      <c r="J3">
        <v>0</v>
      </c>
    </row>
    <row r="4" spans="2:10" ht="14.25">
      <c r="B4" s="62" t="s">
        <v>65</v>
      </c>
      <c r="C4" s="64" t="s">
        <v>7</v>
      </c>
      <c r="D4" s="64" t="s">
        <v>66</v>
      </c>
      <c r="E4" s="64" t="s">
        <v>67</v>
      </c>
      <c r="H4" s="61">
        <v>42950</v>
      </c>
      <c r="I4" s="62" t="s">
        <v>68</v>
      </c>
      <c r="J4">
        <v>25426</v>
      </c>
    </row>
    <row r="5" spans="1:10" ht="14.25">
      <c r="A5" s="65">
        <v>40083</v>
      </c>
      <c r="B5" s="62" t="s">
        <v>21</v>
      </c>
      <c r="C5" s="54">
        <v>2840</v>
      </c>
      <c r="D5" s="66">
        <v>5</v>
      </c>
      <c r="E5" s="66">
        <v>62764</v>
      </c>
      <c r="F5" s="67" t="s">
        <v>69</v>
      </c>
      <c r="G5" s="67"/>
      <c r="H5" s="61">
        <v>42956</v>
      </c>
      <c r="I5" s="62" t="s">
        <v>70</v>
      </c>
      <c r="J5">
        <v>0</v>
      </c>
    </row>
    <row r="6" spans="1:10" ht="14.25">
      <c r="A6" s="68">
        <v>42702</v>
      </c>
      <c r="B6" s="62" t="s">
        <v>51</v>
      </c>
      <c r="C6" s="54">
        <v>2100</v>
      </c>
      <c r="D6" s="66">
        <v>3</v>
      </c>
      <c r="E6" s="66">
        <v>27846</v>
      </c>
      <c r="F6" s="67" t="s">
        <v>71</v>
      </c>
      <c r="G6" s="67"/>
      <c r="H6" s="61">
        <v>42958</v>
      </c>
      <c r="I6" s="62" t="s">
        <v>72</v>
      </c>
      <c r="J6">
        <v>0</v>
      </c>
    </row>
    <row r="7" spans="1:10" ht="14.25">
      <c r="A7" s="68">
        <v>42692</v>
      </c>
      <c r="B7" s="62" t="s">
        <v>22</v>
      </c>
      <c r="C7" s="54">
        <v>8057</v>
      </c>
      <c r="D7" s="66">
        <v>0</v>
      </c>
      <c r="E7" s="66">
        <v>0</v>
      </c>
      <c r="F7" s="69"/>
      <c r="G7" s="69"/>
      <c r="H7" s="61">
        <v>43500</v>
      </c>
      <c r="I7" s="62" t="s">
        <v>69</v>
      </c>
      <c r="J7">
        <v>789342</v>
      </c>
    </row>
    <row r="8" spans="1:10" ht="14.25">
      <c r="A8" s="65">
        <v>40004</v>
      </c>
      <c r="B8" s="62" t="s">
        <v>23</v>
      </c>
      <c r="C8" s="54">
        <v>7494</v>
      </c>
      <c r="D8" s="66">
        <v>0</v>
      </c>
      <c r="E8" s="66">
        <v>0</v>
      </c>
      <c r="F8" s="69"/>
      <c r="G8" s="69"/>
      <c r="H8" s="61">
        <v>42959</v>
      </c>
      <c r="I8" s="67" t="s">
        <v>73</v>
      </c>
      <c r="J8">
        <v>0</v>
      </c>
    </row>
    <row r="9" spans="1:10" ht="14.25">
      <c r="A9" s="65">
        <v>40051</v>
      </c>
      <c r="B9" s="62" t="s">
        <v>24</v>
      </c>
      <c r="C9" s="54">
        <v>2862</v>
      </c>
      <c r="D9" s="66">
        <v>2</v>
      </c>
      <c r="E9" s="66">
        <v>25300</v>
      </c>
      <c r="F9" s="67" t="s">
        <v>69</v>
      </c>
      <c r="G9" s="67"/>
      <c r="H9" s="61">
        <v>42951</v>
      </c>
      <c r="I9" s="62" t="s">
        <v>71</v>
      </c>
      <c r="J9">
        <v>27846</v>
      </c>
    </row>
    <row r="10" spans="1:10" ht="14.25">
      <c r="A10" s="65">
        <v>40062</v>
      </c>
      <c r="B10" s="62" t="s">
        <v>25</v>
      </c>
      <c r="C10" s="54">
        <v>6279</v>
      </c>
      <c r="D10" s="66">
        <v>0</v>
      </c>
      <c r="E10" s="66">
        <v>0</v>
      </c>
      <c r="F10" s="69"/>
      <c r="G10" s="69"/>
      <c r="H10" s="61">
        <v>42952</v>
      </c>
      <c r="I10" s="62" t="s">
        <v>74</v>
      </c>
      <c r="J10">
        <v>25426</v>
      </c>
    </row>
    <row r="11" spans="1:7" ht="14.25">
      <c r="A11" s="65">
        <v>40025</v>
      </c>
      <c r="B11" s="62" t="s">
        <v>26</v>
      </c>
      <c r="C11" s="54">
        <v>9275</v>
      </c>
      <c r="D11" s="66">
        <v>4</v>
      </c>
      <c r="E11" s="66">
        <v>163982</v>
      </c>
      <c r="F11" s="67" t="s">
        <v>69</v>
      </c>
      <c r="G11" s="67"/>
    </row>
    <row r="12" spans="1:7" ht="14.25">
      <c r="A12" s="68">
        <v>42699</v>
      </c>
      <c r="B12" s="62" t="s">
        <v>15</v>
      </c>
      <c r="C12" s="54">
        <v>1140</v>
      </c>
      <c r="D12" s="66">
        <v>5</v>
      </c>
      <c r="E12" s="66">
        <v>25194</v>
      </c>
      <c r="F12" s="67" t="s">
        <v>68</v>
      </c>
      <c r="G12" s="67" t="s">
        <v>74</v>
      </c>
    </row>
    <row r="13" spans="1:7" ht="14.25">
      <c r="A13" s="68">
        <v>42700</v>
      </c>
      <c r="B13" s="62" t="s">
        <v>75</v>
      </c>
      <c r="C13" s="54">
        <v>8933</v>
      </c>
      <c r="D13" s="66">
        <v>0</v>
      </c>
      <c r="E13" s="66">
        <v>0</v>
      </c>
      <c r="F13" s="69"/>
      <c r="G13" s="69"/>
    </row>
    <row r="14" spans="1:7" ht="14.25">
      <c r="A14" s="68">
        <v>42691</v>
      </c>
      <c r="B14" s="62" t="s">
        <v>70</v>
      </c>
      <c r="C14" s="54">
        <v>3032</v>
      </c>
      <c r="D14" s="66">
        <v>0</v>
      </c>
      <c r="E14" s="66">
        <v>0</v>
      </c>
      <c r="F14" s="69"/>
      <c r="G14" s="69"/>
    </row>
    <row r="15" spans="1:7" ht="14.25">
      <c r="A15" s="68">
        <v>42703</v>
      </c>
      <c r="B15" s="62" t="s">
        <v>76</v>
      </c>
      <c r="C15" s="54">
        <v>3504</v>
      </c>
      <c r="D15" s="66">
        <v>0</v>
      </c>
      <c r="E15" s="66">
        <v>0</v>
      </c>
      <c r="F15" s="69"/>
      <c r="G15" s="69"/>
    </row>
    <row r="16" spans="1:7" ht="14.25">
      <c r="A16" s="65">
        <v>40044</v>
      </c>
      <c r="B16" s="62" t="s">
        <v>27</v>
      </c>
      <c r="C16" s="54">
        <v>5335</v>
      </c>
      <c r="D16" s="66">
        <v>3</v>
      </c>
      <c r="E16" s="66">
        <v>70742</v>
      </c>
      <c r="F16" s="67" t="s">
        <v>69</v>
      </c>
      <c r="G16" s="67"/>
    </row>
    <row r="17" spans="1:7" ht="14.25">
      <c r="A17" s="65">
        <v>40080</v>
      </c>
      <c r="B17" s="62" t="s">
        <v>28</v>
      </c>
      <c r="C17" s="54">
        <v>8690</v>
      </c>
      <c r="D17" s="66">
        <v>0</v>
      </c>
      <c r="E17" s="66">
        <v>0</v>
      </c>
      <c r="F17" s="69"/>
      <c r="G17" s="69"/>
    </row>
    <row r="18" spans="1:7" ht="14.25">
      <c r="A18" s="65">
        <v>40033</v>
      </c>
      <c r="B18" s="62" t="s">
        <v>43</v>
      </c>
      <c r="C18" s="54">
        <v>7587</v>
      </c>
      <c r="D18" s="66">
        <v>0</v>
      </c>
      <c r="E18" s="66">
        <v>0</v>
      </c>
      <c r="F18" s="69"/>
      <c r="G18" s="69"/>
    </row>
    <row r="19" spans="1:7" ht="14.25">
      <c r="A19" s="65">
        <v>40085</v>
      </c>
      <c r="B19" s="62" t="s">
        <v>29</v>
      </c>
      <c r="C19" s="54">
        <v>4360</v>
      </c>
      <c r="D19" s="66">
        <v>4</v>
      </c>
      <c r="E19" s="66">
        <v>77085</v>
      </c>
      <c r="F19" s="67" t="s">
        <v>69</v>
      </c>
      <c r="G19" s="67"/>
    </row>
    <row r="20" spans="1:7" ht="14.25">
      <c r="A20" s="65">
        <v>40060</v>
      </c>
      <c r="B20" s="62" t="s">
        <v>77</v>
      </c>
      <c r="C20" s="54">
        <v>7198</v>
      </c>
      <c r="D20" s="66">
        <v>0</v>
      </c>
      <c r="E20" s="66">
        <v>0</v>
      </c>
      <c r="F20" s="67"/>
      <c r="G20" s="67"/>
    </row>
    <row r="21" spans="1:7" ht="14.25">
      <c r="A21" s="70">
        <v>40070</v>
      </c>
      <c r="B21" s="62" t="s">
        <v>30</v>
      </c>
      <c r="C21" s="54">
        <v>6518</v>
      </c>
      <c r="D21" s="66">
        <v>3</v>
      </c>
      <c r="E21" s="66">
        <v>86429</v>
      </c>
      <c r="F21" s="67" t="s">
        <v>69</v>
      </c>
      <c r="G21" s="69"/>
    </row>
    <row r="22" spans="1:7" ht="14.25">
      <c r="A22" s="68">
        <v>42694</v>
      </c>
      <c r="B22" s="62" t="s">
        <v>16</v>
      </c>
      <c r="C22" s="54">
        <v>3475</v>
      </c>
      <c r="D22" s="66">
        <v>0</v>
      </c>
      <c r="E22" s="66">
        <v>0</v>
      </c>
      <c r="F22" s="69"/>
      <c r="G22" s="67"/>
    </row>
    <row r="23" spans="1:7" ht="14.25">
      <c r="A23" s="65">
        <v>40055</v>
      </c>
      <c r="B23" s="62" t="s">
        <v>31</v>
      </c>
      <c r="C23" s="54">
        <v>3615</v>
      </c>
      <c r="D23" s="66">
        <v>4</v>
      </c>
      <c r="E23" s="66">
        <v>63913</v>
      </c>
      <c r="F23" s="67" t="s">
        <v>69</v>
      </c>
      <c r="G23" s="69"/>
    </row>
    <row r="24" spans="1:7" ht="14.25">
      <c r="A24" s="70">
        <v>40061</v>
      </c>
      <c r="B24" s="62" t="s">
        <v>32</v>
      </c>
      <c r="C24" s="54">
        <v>6063</v>
      </c>
      <c r="D24" s="66">
        <v>0</v>
      </c>
      <c r="E24" s="66">
        <v>0</v>
      </c>
      <c r="F24" s="69"/>
      <c r="G24" s="69"/>
    </row>
    <row r="25" spans="1:7" ht="14.25">
      <c r="A25" s="68">
        <v>42690</v>
      </c>
      <c r="B25" s="62" t="s">
        <v>17</v>
      </c>
      <c r="C25" s="54">
        <v>5286</v>
      </c>
      <c r="D25" s="66">
        <v>0</v>
      </c>
      <c r="E25" s="66">
        <v>0</v>
      </c>
      <c r="F25" s="69"/>
      <c r="G25" s="69"/>
    </row>
    <row r="26" spans="1:7" ht="14.25">
      <c r="A26" s="65">
        <v>40005</v>
      </c>
      <c r="B26" s="62" t="s">
        <v>33</v>
      </c>
      <c r="C26" s="54">
        <v>6393</v>
      </c>
      <c r="D26" s="66">
        <v>0</v>
      </c>
      <c r="E26" s="66">
        <v>0</v>
      </c>
      <c r="F26" s="69"/>
      <c r="G26" s="69"/>
    </row>
    <row r="27" spans="1:7" ht="14.25">
      <c r="A27" s="65">
        <v>40006</v>
      </c>
      <c r="B27" s="62" t="s">
        <v>34</v>
      </c>
      <c r="C27" s="54">
        <v>5105</v>
      </c>
      <c r="D27" s="66">
        <v>0</v>
      </c>
      <c r="E27" s="66">
        <v>0</v>
      </c>
      <c r="F27" s="69"/>
      <c r="G27" s="69"/>
    </row>
    <row r="28" spans="1:6" ht="14.25">
      <c r="A28" s="70">
        <v>40010</v>
      </c>
      <c r="B28" s="62" t="s">
        <v>45</v>
      </c>
      <c r="C28" s="54">
        <v>4695</v>
      </c>
      <c r="D28" s="66">
        <v>0</v>
      </c>
      <c r="E28" s="66">
        <v>0</v>
      </c>
      <c r="F28" s="69"/>
    </row>
    <row r="29" spans="1:7" ht="14.25">
      <c r="A29" s="68">
        <v>42698</v>
      </c>
      <c r="B29" s="59" t="s">
        <v>18</v>
      </c>
      <c r="C29" s="54">
        <v>1161</v>
      </c>
      <c r="D29" s="66">
        <v>5</v>
      </c>
      <c r="E29" s="66">
        <v>25658</v>
      </c>
      <c r="F29" s="67" t="s">
        <v>68</v>
      </c>
      <c r="G29" s="67" t="s">
        <v>74</v>
      </c>
    </row>
    <row r="30" spans="1:7" ht="14.25">
      <c r="A30" s="65">
        <v>40050</v>
      </c>
      <c r="B30" s="62" t="s">
        <v>35</v>
      </c>
      <c r="C30" s="54">
        <v>6880</v>
      </c>
      <c r="D30" s="66">
        <v>1</v>
      </c>
      <c r="E30" s="66">
        <v>30410</v>
      </c>
      <c r="F30" s="67" t="s">
        <v>69</v>
      </c>
      <c r="G30" s="67"/>
    </row>
    <row r="31" spans="1:7" ht="14.25">
      <c r="A31" s="65">
        <v>40032</v>
      </c>
      <c r="B31" s="62" t="s">
        <v>44</v>
      </c>
      <c r="C31" s="54">
        <v>3165</v>
      </c>
      <c r="D31" s="66">
        <v>5</v>
      </c>
      <c r="E31" s="66">
        <v>69947</v>
      </c>
      <c r="F31" s="67" t="s">
        <v>69</v>
      </c>
      <c r="G31" s="67"/>
    </row>
    <row r="32" spans="1:7" ht="14.25">
      <c r="A32" s="65">
        <v>40072</v>
      </c>
      <c r="B32" s="62" t="s">
        <v>36</v>
      </c>
      <c r="C32" s="54">
        <v>2261</v>
      </c>
      <c r="D32" s="66">
        <v>4</v>
      </c>
      <c r="E32" s="66">
        <v>39974</v>
      </c>
      <c r="F32" s="67" t="s">
        <v>69</v>
      </c>
      <c r="G32" s="69"/>
    </row>
    <row r="33" spans="1:7" ht="14.25">
      <c r="A33" s="65">
        <v>40003</v>
      </c>
      <c r="B33" s="62" t="s">
        <v>37</v>
      </c>
      <c r="C33" s="54">
        <v>4481</v>
      </c>
      <c r="D33" s="66">
        <v>0</v>
      </c>
      <c r="E33" s="66">
        <v>0</v>
      </c>
      <c r="F33" s="69"/>
      <c r="G33" s="69"/>
    </row>
    <row r="34" spans="1:7" ht="14.25">
      <c r="A34" s="70">
        <v>40039</v>
      </c>
      <c r="B34" s="62" t="s">
        <v>38</v>
      </c>
      <c r="C34" s="54">
        <v>6078</v>
      </c>
      <c r="D34" s="66">
        <v>0</v>
      </c>
      <c r="E34" s="66">
        <v>0</v>
      </c>
      <c r="F34" s="69"/>
      <c r="G34" s="69"/>
    </row>
    <row r="35" spans="1:7" ht="14.25">
      <c r="A35" s="68">
        <v>42688</v>
      </c>
      <c r="B35" s="62" t="s">
        <v>19</v>
      </c>
      <c r="C35" s="54">
        <v>6200</v>
      </c>
      <c r="D35" s="66">
        <v>0</v>
      </c>
      <c r="E35" s="66">
        <v>0</v>
      </c>
      <c r="F35" s="71" t="s">
        <v>78</v>
      </c>
      <c r="G35" s="62" t="s">
        <v>79</v>
      </c>
    </row>
    <row r="36" spans="1:7" ht="14.25">
      <c r="A36" s="68">
        <v>42696</v>
      </c>
      <c r="B36" s="62" t="s">
        <v>20</v>
      </c>
      <c r="C36" s="54">
        <v>3666</v>
      </c>
      <c r="D36" s="66">
        <v>0</v>
      </c>
      <c r="E36" s="66">
        <v>0</v>
      </c>
      <c r="F36" s="69"/>
      <c r="G36" s="69"/>
    </row>
    <row r="37" spans="1:7" ht="14.25">
      <c r="A37" s="65">
        <v>40011</v>
      </c>
      <c r="B37" s="62" t="s">
        <v>46</v>
      </c>
      <c r="C37" s="54">
        <v>3983</v>
      </c>
      <c r="D37" s="66">
        <v>0</v>
      </c>
      <c r="E37" s="66">
        <v>0</v>
      </c>
      <c r="F37" s="69"/>
      <c r="G37" s="69"/>
    </row>
    <row r="38" spans="1:7" ht="14.25">
      <c r="A38" s="65">
        <v>40007</v>
      </c>
      <c r="B38" s="62" t="s">
        <v>39</v>
      </c>
      <c r="C38" s="54">
        <v>6861</v>
      </c>
      <c r="D38" s="66">
        <v>0</v>
      </c>
      <c r="E38" s="66">
        <v>0</v>
      </c>
      <c r="F38" s="69"/>
      <c r="G38" s="69"/>
    </row>
    <row r="39" spans="1:7" ht="14.25">
      <c r="A39" s="65">
        <v>40081</v>
      </c>
      <c r="B39" s="62" t="s">
        <v>40</v>
      </c>
      <c r="C39" s="54">
        <v>7498</v>
      </c>
      <c r="D39" s="66">
        <v>0</v>
      </c>
      <c r="E39" s="66">
        <v>0</v>
      </c>
      <c r="F39" s="69"/>
      <c r="G39" s="67"/>
    </row>
    <row r="40" spans="1:7" ht="14.25">
      <c r="A40" s="65">
        <v>40019</v>
      </c>
      <c r="B40" s="62" t="s">
        <v>41</v>
      </c>
      <c r="C40" s="54">
        <v>5588</v>
      </c>
      <c r="D40" s="66">
        <v>4</v>
      </c>
      <c r="E40" s="66">
        <v>98796</v>
      </c>
      <c r="F40" s="67" t="s">
        <v>69</v>
      </c>
      <c r="G40" s="69"/>
    </row>
    <row r="41" spans="1:6" ht="14.25">
      <c r="A41" s="65">
        <v>40075</v>
      </c>
      <c r="B41" s="62" t="s">
        <v>42</v>
      </c>
      <c r="C41" s="54">
        <v>12452</v>
      </c>
      <c r="D41" s="66">
        <v>0</v>
      </c>
      <c r="E41" s="66">
        <v>0</v>
      </c>
      <c r="F41" s="69"/>
    </row>
    <row r="42" spans="3:5" ht="14.25">
      <c r="C42" s="72">
        <v>200110</v>
      </c>
      <c r="D42">
        <v>52</v>
      </c>
      <c r="E42" s="66">
        <v>868040</v>
      </c>
    </row>
    <row r="43" spans="1:2" ht="14.25">
      <c r="A43" s="72"/>
      <c r="B43" s="72"/>
    </row>
    <row r="44" spans="3:6" ht="14.25">
      <c r="C44" s="74"/>
      <c r="E44">
        <v>10416480</v>
      </c>
      <c r="F44">
        <v>10416480</v>
      </c>
    </row>
    <row r="46" spans="5:6" ht="14.25">
      <c r="E46" t="s">
        <v>80</v>
      </c>
      <c r="F46">
        <v>19228000</v>
      </c>
    </row>
    <row r="47" ht="14.25">
      <c r="B47" s="75"/>
    </row>
    <row r="48" ht="14.25">
      <c r="A48" t="s">
        <v>81</v>
      </c>
    </row>
    <row r="49" spans="1:2" ht="14.25">
      <c r="A49" t="s">
        <v>82</v>
      </c>
      <c r="B49" s="62"/>
    </row>
    <row r="51" ht="14.25">
      <c r="A51" t="s">
        <v>83</v>
      </c>
    </row>
    <row r="55" ht="14.25">
      <c r="C55" s="76"/>
    </row>
    <row r="56" ht="14.25">
      <c r="C56" s="76"/>
    </row>
    <row r="57" ht="14.25">
      <c r="C57" s="76"/>
    </row>
    <row r="58" ht="14.25">
      <c r="C58" s="76"/>
    </row>
    <row r="59" spans="2:3" ht="14.25">
      <c r="B59" s="76"/>
      <c r="C59" s="76"/>
    </row>
    <row r="60" spans="2:3" ht="14.25">
      <c r="B60" s="76"/>
      <c r="C60" s="76"/>
    </row>
    <row r="61" spans="2:3" ht="14.25">
      <c r="B61" s="76"/>
      <c r="C61" s="76"/>
    </row>
    <row r="62" spans="2:3" ht="14.25">
      <c r="B62" s="76"/>
      <c r="C62" s="76"/>
    </row>
    <row r="63" spans="2:3" ht="14.25">
      <c r="B63" s="76"/>
      <c r="C63" s="76"/>
    </row>
    <row r="64" spans="2:3" ht="14.25">
      <c r="B64" s="76"/>
      <c r="C64" s="76"/>
    </row>
    <row r="65" spans="2:3" ht="14.25">
      <c r="B65" s="76"/>
      <c r="C65" s="76"/>
    </row>
    <row r="66" spans="2:3" ht="14.25">
      <c r="B66" s="76"/>
      <c r="C66" s="76"/>
    </row>
    <row r="67" spans="2:3" ht="14.25">
      <c r="B67" s="76"/>
      <c r="C67" s="76"/>
    </row>
    <row r="68" spans="2:3" ht="14.25">
      <c r="B68" s="76"/>
      <c r="C68" s="76"/>
    </row>
    <row r="69" spans="2:3" ht="14.25">
      <c r="B69" s="76"/>
      <c r="C69" s="76"/>
    </row>
    <row r="70" spans="2:3" ht="14.25">
      <c r="B70" s="76"/>
      <c r="C70" s="76"/>
    </row>
    <row r="71" spans="2:3" ht="14.25">
      <c r="B71" s="76"/>
      <c r="C71" s="76"/>
    </row>
    <row r="72" spans="2:3" ht="14.25">
      <c r="B72" s="76"/>
      <c r="C72" s="76"/>
    </row>
    <row r="73" spans="2:3" ht="14.25">
      <c r="B73" s="76"/>
      <c r="C73" s="76"/>
    </row>
    <row r="74" spans="2:3" ht="14.25">
      <c r="B74" s="76"/>
      <c r="C74" s="76"/>
    </row>
    <row r="75" spans="2:3" ht="14.25">
      <c r="B75" s="76"/>
      <c r="C75" s="76"/>
    </row>
    <row r="76" spans="2:3" ht="14.25">
      <c r="B76" s="76"/>
      <c r="C76" s="76"/>
    </row>
    <row r="77" spans="2:3" ht="14.25">
      <c r="B77" s="76"/>
      <c r="C77" s="76"/>
    </row>
    <row r="78" spans="2:3" ht="14.25">
      <c r="B78" s="76"/>
      <c r="C78" s="76"/>
    </row>
    <row r="79" spans="2:3" ht="14.25">
      <c r="B79" s="76"/>
      <c r="C79" s="76"/>
    </row>
    <row r="80" spans="2:3" ht="14.25">
      <c r="B80" s="76"/>
      <c r="C80" s="76"/>
    </row>
    <row r="81" spans="2:3" ht="14.25">
      <c r="B81" s="76"/>
      <c r="C81" s="76"/>
    </row>
    <row r="82" spans="2:3" ht="14.25">
      <c r="B82" s="76"/>
      <c r="C82" s="76"/>
    </row>
    <row r="83" spans="2:3" ht="14.25">
      <c r="B83" s="76"/>
      <c r="C83" s="76"/>
    </row>
    <row r="84" spans="2:3" ht="14.25">
      <c r="B84" s="76"/>
      <c r="C84" s="76"/>
    </row>
    <row r="85" spans="2:3" ht="14.25">
      <c r="B85" s="76"/>
      <c r="C85" s="76"/>
    </row>
    <row r="86" spans="2:3" ht="14.25">
      <c r="B86" s="76"/>
      <c r="C86" s="76"/>
    </row>
    <row r="87" spans="2:3" ht="14.25">
      <c r="B87" s="76"/>
      <c r="C87" s="76"/>
    </row>
    <row r="88" spans="2:3" ht="14.25">
      <c r="B88" s="76"/>
      <c r="C88" s="76"/>
    </row>
    <row r="89" spans="2:3" ht="14.25">
      <c r="B89" s="76"/>
      <c r="C89" s="76"/>
    </row>
    <row r="90" spans="2:3" ht="14.25">
      <c r="B90" s="76"/>
      <c r="C90" s="76"/>
    </row>
    <row r="91" spans="2:3" ht="14.25">
      <c r="B91" s="76"/>
      <c r="C91" s="76"/>
    </row>
    <row r="92" spans="2:3" ht="14.25">
      <c r="B92" s="76"/>
      <c r="C92" s="76"/>
    </row>
    <row r="93" spans="2:3" ht="14.25">
      <c r="B93" s="76"/>
      <c r="C93" s="76"/>
    </row>
    <row r="94" spans="2:3" ht="14.25">
      <c r="B94" s="76"/>
      <c r="C94" s="76"/>
    </row>
    <row r="95" spans="2:3" ht="14.25">
      <c r="B95" s="76"/>
      <c r="C95" s="76"/>
    </row>
    <row r="96" spans="2:3" ht="14.25">
      <c r="B96" s="76"/>
      <c r="C96" s="76"/>
    </row>
    <row r="97" spans="2:3" ht="14.25">
      <c r="B97" s="76"/>
      <c r="C97" s="76"/>
    </row>
    <row r="98" spans="2:3" ht="14.25">
      <c r="B98" s="76"/>
      <c r="C98" s="76"/>
    </row>
    <row r="99" spans="2:3" ht="14.25">
      <c r="B99" s="76"/>
      <c r="C99" s="76"/>
    </row>
    <row r="100" spans="2:3" ht="14.25">
      <c r="B100" s="76"/>
      <c r="C100" s="76"/>
    </row>
    <row r="101" spans="2:3" ht="14.25">
      <c r="B101" s="76"/>
      <c r="C101" s="76"/>
    </row>
    <row r="102" spans="2:3" ht="14.25">
      <c r="B102" s="76"/>
      <c r="C102" s="76"/>
    </row>
    <row r="103" spans="2:3" ht="14.25">
      <c r="B103" s="76"/>
      <c r="C103" s="76"/>
    </row>
    <row r="104" spans="2:3" ht="14.25">
      <c r="B104" s="76"/>
      <c r="C104" s="76"/>
    </row>
    <row r="105" spans="2:3" ht="14.25">
      <c r="B105" s="76"/>
      <c r="C105" s="76"/>
    </row>
    <row r="106" spans="2:3" ht="14.25">
      <c r="B106" s="76"/>
      <c r="C106" s="76"/>
    </row>
    <row r="107" spans="2:3" ht="14.25">
      <c r="B107" s="76"/>
      <c r="C107" s="76"/>
    </row>
    <row r="108" spans="2:3" ht="14.25">
      <c r="B108" s="76"/>
      <c r="C108" s="76"/>
    </row>
    <row r="109" spans="2:3" ht="14.25">
      <c r="B109" s="76"/>
      <c r="C109" s="76"/>
    </row>
    <row r="110" spans="2:3" ht="14.25">
      <c r="B110" s="76"/>
      <c r="C110" s="76"/>
    </row>
    <row r="111" spans="2:3" ht="14.25">
      <c r="B111" s="76"/>
      <c r="C111" s="76"/>
    </row>
    <row r="112" spans="2:3" ht="14.25">
      <c r="B112" s="76"/>
      <c r="C112" s="76"/>
    </row>
    <row r="113" spans="2:3" ht="14.25">
      <c r="B113" s="76"/>
      <c r="C113" s="76"/>
    </row>
    <row r="114" spans="2:3" ht="14.25">
      <c r="B114" s="76"/>
      <c r="C114" s="76"/>
    </row>
    <row r="115" spans="2:3" ht="14.25">
      <c r="B115" s="76"/>
      <c r="C115" s="76"/>
    </row>
    <row r="116" spans="2:3" ht="14.25">
      <c r="B116" s="76"/>
      <c r="C116" s="76"/>
    </row>
    <row r="117" spans="2:3" ht="14.25">
      <c r="B117" s="76"/>
      <c r="C117" s="76"/>
    </row>
    <row r="118" spans="2:3" ht="14.25">
      <c r="B118" s="76"/>
      <c r="C118" s="76"/>
    </row>
    <row r="119" spans="2:3" ht="14.25">
      <c r="B119" s="76"/>
      <c r="C119" s="76"/>
    </row>
    <row r="120" spans="2:3" ht="14.25">
      <c r="B120" s="76"/>
      <c r="C120" s="76"/>
    </row>
    <row r="121" spans="2:3" ht="14.25">
      <c r="B121" s="76"/>
      <c r="C121" s="76"/>
    </row>
    <row r="122" spans="2:3" ht="14.25">
      <c r="B122" s="76"/>
      <c r="C122" s="76"/>
    </row>
    <row r="123" spans="2:3" ht="14.25">
      <c r="B123" s="76"/>
      <c r="C123" s="76"/>
    </row>
    <row r="124" spans="2:3" ht="14.25">
      <c r="B124" s="76"/>
      <c r="C124" s="76"/>
    </row>
    <row r="125" spans="2:3" ht="14.25">
      <c r="B125" s="76"/>
      <c r="C125" s="76"/>
    </row>
    <row r="126" spans="2:3" ht="14.25">
      <c r="B126" s="76"/>
      <c r="C126" s="76"/>
    </row>
    <row r="127" spans="2:3" ht="14.25">
      <c r="B127" s="76"/>
      <c r="C127" s="76"/>
    </row>
    <row r="128" spans="2:3" ht="14.25">
      <c r="B128" s="76"/>
      <c r="C128" s="76"/>
    </row>
    <row r="129" spans="2:3" ht="14.25">
      <c r="B129" s="76"/>
      <c r="C129" s="76"/>
    </row>
    <row r="130" spans="2:3" ht="14.25">
      <c r="B130" s="76"/>
      <c r="C130" s="76"/>
    </row>
    <row r="131" spans="2:3" ht="14.25">
      <c r="B131" s="76"/>
      <c r="C131" s="76"/>
    </row>
    <row r="132" spans="2:3" ht="14.25">
      <c r="B132" s="76"/>
      <c r="C132" s="76"/>
    </row>
    <row r="133" spans="2:3" ht="14.25">
      <c r="B133" s="76"/>
      <c r="C133" s="76"/>
    </row>
    <row r="134" spans="2:3" ht="14.25">
      <c r="B134" s="76"/>
      <c r="C134" s="76"/>
    </row>
    <row r="135" spans="2:3" ht="14.25">
      <c r="B135" s="76"/>
      <c r="C135" s="76"/>
    </row>
    <row r="136" spans="2:3" ht="14.25">
      <c r="B136" s="76"/>
      <c r="C136" s="76"/>
    </row>
    <row r="137" spans="2:3" ht="14.25">
      <c r="B137" s="76"/>
      <c r="C137" s="76"/>
    </row>
    <row r="138" spans="2:3" ht="14.25">
      <c r="B138" s="76"/>
      <c r="C138" s="76"/>
    </row>
    <row r="139" spans="2:3" ht="14.25">
      <c r="B139" s="76"/>
      <c r="C139" s="76"/>
    </row>
    <row r="140" spans="2:3" ht="14.25">
      <c r="B140" s="76"/>
      <c r="C140" s="76"/>
    </row>
    <row r="141" spans="2:3" ht="14.25">
      <c r="B141" s="76"/>
      <c r="C141" s="76"/>
    </row>
    <row r="142" spans="2:3" ht="14.25">
      <c r="B142" s="76"/>
      <c r="C142" s="76"/>
    </row>
    <row r="143" spans="2:3" ht="14.25">
      <c r="B143" s="76"/>
      <c r="C143" s="76"/>
    </row>
    <row r="144" spans="2:3" ht="14.25">
      <c r="B144" s="76"/>
      <c r="C144" s="76"/>
    </row>
    <row r="145" spans="2:3" ht="14.25">
      <c r="B145" s="76"/>
      <c r="C145" s="76"/>
    </row>
    <row r="146" spans="2:3" ht="14.25">
      <c r="B146" s="76"/>
      <c r="C146" s="76"/>
    </row>
    <row r="147" spans="2:3" ht="14.25">
      <c r="B147" s="76"/>
      <c r="C147" s="76"/>
    </row>
    <row r="148" spans="2:3" ht="14.25">
      <c r="B148" s="76"/>
      <c r="C148" s="76"/>
    </row>
    <row r="149" spans="2:3" ht="14.25">
      <c r="B149" s="76"/>
      <c r="C149" s="76"/>
    </row>
    <row r="150" spans="2:3" ht="14.25">
      <c r="B150" s="76"/>
      <c r="C150" s="76"/>
    </row>
    <row r="151" spans="2:3" ht="14.25">
      <c r="B151" s="76"/>
      <c r="C151" s="76"/>
    </row>
    <row r="152" spans="2:3" ht="14.25">
      <c r="B152" s="76"/>
      <c r="C152" s="76"/>
    </row>
    <row r="153" spans="2:3" ht="14.25">
      <c r="B153" s="76"/>
      <c r="C153" s="76"/>
    </row>
    <row r="154" spans="2:3" ht="14.25">
      <c r="B154" s="76"/>
      <c r="C154" s="76"/>
    </row>
    <row r="155" spans="2:3" ht="14.25">
      <c r="B155" s="76"/>
      <c r="C155" s="76"/>
    </row>
    <row r="156" spans="2:3" ht="14.25">
      <c r="B156" s="76"/>
      <c r="C156" s="76"/>
    </row>
    <row r="157" spans="2:3" ht="14.25">
      <c r="B157" s="76"/>
      <c r="C157" s="76"/>
    </row>
    <row r="158" spans="2:3" ht="14.25">
      <c r="B158" s="76"/>
      <c r="C158" s="76"/>
    </row>
    <row r="159" spans="2:3" ht="14.25">
      <c r="B159" s="76"/>
      <c r="C159" s="76"/>
    </row>
    <row r="160" spans="2:3" ht="14.25">
      <c r="B160" s="76"/>
      <c r="C160" s="76"/>
    </row>
    <row r="161" spans="2:3" ht="14.25">
      <c r="B161" s="76"/>
      <c r="C161" s="76"/>
    </row>
    <row r="162" spans="2:3" ht="14.25">
      <c r="B162" s="76"/>
      <c r="C162" s="76"/>
    </row>
    <row r="163" spans="2:3" ht="14.25">
      <c r="B163" s="76"/>
      <c r="C163" s="76"/>
    </row>
    <row r="164" spans="2:3" ht="14.25">
      <c r="B164" s="76"/>
      <c r="C164" s="76"/>
    </row>
    <row r="165" spans="2:3" ht="14.25">
      <c r="B165" s="76"/>
      <c r="C165" s="76"/>
    </row>
    <row r="166" spans="2:3" ht="14.25">
      <c r="B166" s="76"/>
      <c r="C166" s="76"/>
    </row>
    <row r="167" spans="2:3" ht="14.25">
      <c r="B167" s="76"/>
      <c r="C167" s="76"/>
    </row>
    <row r="168" spans="2:3" ht="14.25">
      <c r="B168" s="76"/>
      <c r="C168" s="76"/>
    </row>
    <row r="169" spans="2:3" ht="14.25">
      <c r="B169" s="76"/>
      <c r="C169" s="76"/>
    </row>
    <row r="170" spans="2:3" ht="14.25">
      <c r="B170" s="76"/>
      <c r="C170" s="76"/>
    </row>
    <row r="171" spans="2:3" ht="14.25">
      <c r="B171" s="76"/>
      <c r="C171" s="76"/>
    </row>
    <row r="172" spans="2:3" ht="14.25">
      <c r="B172" s="76"/>
      <c r="C172" s="76"/>
    </row>
    <row r="173" spans="2:3" ht="14.25">
      <c r="B173" s="76"/>
      <c r="C173" s="76"/>
    </row>
    <row r="174" spans="2:3" ht="14.25">
      <c r="B174" s="76"/>
      <c r="C174" s="76"/>
    </row>
    <row r="175" spans="2:3" ht="14.25">
      <c r="B175" s="76"/>
      <c r="C175" s="76"/>
    </row>
    <row r="176" spans="2:3" ht="14.25">
      <c r="B176" s="76"/>
      <c r="C176" s="76"/>
    </row>
    <row r="177" spans="2:3" ht="14.25">
      <c r="B177" s="76"/>
      <c r="C177" s="76"/>
    </row>
    <row r="178" spans="2:3" ht="14.25">
      <c r="B178" s="76"/>
      <c r="C178" s="76"/>
    </row>
    <row r="179" spans="2:3" ht="14.25">
      <c r="B179" s="76"/>
      <c r="C179" s="76"/>
    </row>
    <row r="180" spans="2:3" ht="14.25">
      <c r="B180" s="76"/>
      <c r="C180" s="76"/>
    </row>
    <row r="181" spans="2:3" ht="14.25">
      <c r="B181" s="76"/>
      <c r="C181" s="76"/>
    </row>
    <row r="182" spans="2:3" ht="14.25">
      <c r="B182" s="76"/>
      <c r="C182" s="76"/>
    </row>
    <row r="183" spans="2:3" ht="14.25">
      <c r="B183" s="76"/>
      <c r="C183" s="76"/>
    </row>
    <row r="184" spans="2:3" ht="14.25">
      <c r="B184" s="76"/>
      <c r="C184" s="76"/>
    </row>
    <row r="185" spans="2:3" ht="14.25">
      <c r="B185" s="76"/>
      <c r="C185" s="76"/>
    </row>
    <row r="186" spans="2:3" ht="14.25">
      <c r="B186" s="76"/>
      <c r="C186" s="76"/>
    </row>
    <row r="187" spans="2:3" ht="14.25">
      <c r="B187" s="76"/>
      <c r="C187" s="76"/>
    </row>
    <row r="188" spans="2:3" ht="14.25">
      <c r="B188" s="76"/>
      <c r="C188" s="76"/>
    </row>
    <row r="189" spans="2:3" ht="14.25">
      <c r="B189" s="76"/>
      <c r="C189" s="76"/>
    </row>
    <row r="190" spans="2:3" ht="14.25">
      <c r="B190" s="76"/>
      <c r="C190" s="76"/>
    </row>
    <row r="191" spans="2:3" ht="14.25">
      <c r="B191" s="76"/>
      <c r="C191" s="76"/>
    </row>
    <row r="192" spans="2:3" ht="14.25">
      <c r="B192" s="76"/>
      <c r="C192" s="76"/>
    </row>
    <row r="193" spans="2:3" ht="14.25">
      <c r="B193" s="76"/>
      <c r="C193" s="76"/>
    </row>
    <row r="194" spans="2:3" ht="14.25">
      <c r="B194" s="76"/>
      <c r="C194" s="76"/>
    </row>
    <row r="195" spans="2:3" ht="14.25">
      <c r="B195" s="76"/>
      <c r="C195" s="76"/>
    </row>
    <row r="196" spans="2:3" ht="14.25">
      <c r="B196" s="76"/>
      <c r="C196" s="76"/>
    </row>
    <row r="197" spans="2:3" ht="14.25">
      <c r="B197" s="76"/>
      <c r="C197" s="76"/>
    </row>
    <row r="198" spans="2:3" ht="14.25">
      <c r="B198" s="76"/>
      <c r="C198" s="76"/>
    </row>
    <row r="199" spans="2:3" ht="14.25">
      <c r="B199" s="76"/>
      <c r="C199" s="76"/>
    </row>
    <row r="200" spans="2:3" ht="14.25">
      <c r="B200" s="76"/>
      <c r="C200" s="76"/>
    </row>
    <row r="201" spans="2:3" ht="14.25">
      <c r="B201" s="76"/>
      <c r="C201" s="76"/>
    </row>
    <row r="202" spans="2:3" ht="14.25">
      <c r="B202" s="76"/>
      <c r="C202" s="76"/>
    </row>
    <row r="203" spans="2:3" ht="14.25">
      <c r="B203" s="76"/>
      <c r="C203" s="76"/>
    </row>
    <row r="204" spans="2:3" ht="14.25">
      <c r="B204" s="76"/>
      <c r="C204" s="76"/>
    </row>
    <row r="205" spans="2:3" ht="14.25">
      <c r="B205" s="76"/>
      <c r="C205" s="76"/>
    </row>
    <row r="206" spans="2:3" ht="14.25">
      <c r="B206" s="76"/>
      <c r="C206" s="76"/>
    </row>
    <row r="207" spans="2:3" ht="14.25">
      <c r="B207" s="76"/>
      <c r="C207" s="76"/>
    </row>
    <row r="208" spans="2:3" ht="14.25">
      <c r="B208" s="76"/>
      <c r="C208" s="76"/>
    </row>
    <row r="209" spans="2:3" ht="14.25">
      <c r="B209" s="76"/>
      <c r="C209" s="76"/>
    </row>
    <row r="210" spans="2:3" ht="14.25">
      <c r="B210" s="76"/>
      <c r="C210" s="76"/>
    </row>
    <row r="211" spans="2:3" ht="14.25">
      <c r="B211" s="76"/>
      <c r="C211" s="76"/>
    </row>
    <row r="212" spans="2:3" ht="14.25">
      <c r="B212" s="76"/>
      <c r="C212" s="76"/>
    </row>
    <row r="213" spans="2:3" ht="14.25">
      <c r="B213" s="76"/>
      <c r="C213" s="76"/>
    </row>
    <row r="214" spans="2:3" ht="14.25">
      <c r="B214" s="76"/>
      <c r="C214" s="76"/>
    </row>
    <row r="215" ht="14.25">
      <c r="B215" s="76"/>
    </row>
    <row r="216" ht="14.25">
      <c r="B216" s="76"/>
    </row>
    <row r="217" ht="14.25">
      <c r="B217" s="76"/>
    </row>
    <row r="218" ht="14.25">
      <c r="B218" s="76"/>
    </row>
  </sheetData>
  <sheetProtection/>
  <hyperlinks>
    <hyperlink ref="D2" location="Beräkningsverktyg!A1" display="Tillbaka till beräkningsverktyget"/>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4"/>
  <sheetViews>
    <sheetView zoomScalePageLayoutView="0" workbookViewId="0" topLeftCell="A1">
      <selection activeCell="A6" sqref="A6:IV6"/>
    </sheetView>
  </sheetViews>
  <sheetFormatPr defaultColWidth="9.28125" defaultRowHeight="15"/>
  <cols>
    <col min="1" max="1" width="9.28125" style="80" customWidth="1"/>
    <col min="2" max="2" width="37.00390625" style="0" bestFit="1" customWidth="1"/>
    <col min="3" max="3" width="25.00390625" style="82" bestFit="1" customWidth="1"/>
    <col min="4" max="4" width="19.7109375" style="0" bestFit="1" customWidth="1"/>
    <col min="5" max="6" width="9.28125" style="0" customWidth="1"/>
    <col min="7" max="7" width="36.28125" style="0" bestFit="1" customWidth="1"/>
  </cols>
  <sheetData>
    <row r="1" spans="1:4" s="5" customFormat="1" ht="14.25">
      <c r="A1" s="77"/>
      <c r="B1" t="s">
        <v>85</v>
      </c>
      <c r="C1" t="s">
        <v>86</v>
      </c>
      <c r="D1" t="s">
        <v>87</v>
      </c>
    </row>
    <row r="2" spans="1:8" ht="14.25">
      <c r="A2" s="61">
        <v>42954</v>
      </c>
      <c r="B2" t="s">
        <v>63</v>
      </c>
      <c r="C2" s="78">
        <v>0.9944323218472053</v>
      </c>
      <c r="D2" s="79">
        <f>ROUND(C2,2)</f>
        <v>0.99</v>
      </c>
      <c r="G2" t="s">
        <v>63</v>
      </c>
      <c r="H2" s="79"/>
    </row>
    <row r="3" spans="1:8" ht="14.25">
      <c r="A3" s="61">
        <v>42957</v>
      </c>
      <c r="B3" t="s">
        <v>64</v>
      </c>
      <c r="C3" s="78">
        <v>0.89837422572223</v>
      </c>
      <c r="D3" s="79">
        <f aca="true" t="shared" si="0" ref="D3:D11">ROUND(C3,2)</f>
        <v>0.9</v>
      </c>
      <c r="G3" t="s">
        <v>64</v>
      </c>
      <c r="H3" s="79"/>
    </row>
    <row r="4" spans="1:8" ht="14.25">
      <c r="A4" s="61">
        <v>42950</v>
      </c>
      <c r="B4" t="s">
        <v>88</v>
      </c>
      <c r="C4" s="78">
        <v>1.063398951604935</v>
      </c>
      <c r="D4" s="79">
        <f t="shared" si="0"/>
        <v>1.06</v>
      </c>
      <c r="G4" t="s">
        <v>88</v>
      </c>
      <c r="H4" s="79"/>
    </row>
    <row r="5" spans="1:8" ht="14.25">
      <c r="A5" s="61">
        <v>42956</v>
      </c>
      <c r="B5" t="s">
        <v>89</v>
      </c>
      <c r="C5" s="78">
        <v>0.9421088467150763</v>
      </c>
      <c r="D5" s="79">
        <f t="shared" si="0"/>
        <v>0.94</v>
      </c>
      <c r="G5" t="s">
        <v>89</v>
      </c>
      <c r="H5" s="79"/>
    </row>
    <row r="6" spans="1:8" ht="14.25">
      <c r="A6" s="61">
        <v>43500</v>
      </c>
      <c r="B6" t="s">
        <v>69</v>
      </c>
      <c r="C6" s="78">
        <v>0.9380898860022872</v>
      </c>
      <c r="D6" s="79">
        <f t="shared" si="0"/>
        <v>0.94</v>
      </c>
      <c r="G6" t="s">
        <v>69</v>
      </c>
      <c r="H6" s="79"/>
    </row>
    <row r="7" spans="1:8" ht="14.25">
      <c r="A7" s="61">
        <v>42958</v>
      </c>
      <c r="B7" t="s">
        <v>90</v>
      </c>
      <c r="C7" s="78">
        <v>1.0740930460838556</v>
      </c>
      <c r="D7" s="79">
        <f t="shared" si="0"/>
        <v>1.07</v>
      </c>
      <c r="G7" t="s">
        <v>90</v>
      </c>
      <c r="H7" s="79"/>
    </row>
    <row r="8" spans="1:8" ht="14.25">
      <c r="A8" s="61">
        <v>42951</v>
      </c>
      <c r="B8" t="s">
        <v>71</v>
      </c>
      <c r="C8" s="78">
        <v>0.9099902213867581</v>
      </c>
      <c r="D8" s="79">
        <f t="shared" si="0"/>
        <v>0.91</v>
      </c>
      <c r="G8" t="s">
        <v>71</v>
      </c>
      <c r="H8" s="79"/>
    </row>
    <row r="9" spans="1:8" ht="14.25">
      <c r="A9" s="61">
        <v>42959</v>
      </c>
      <c r="B9" t="s">
        <v>91</v>
      </c>
      <c r="C9" s="78">
        <v>1.107758718192466</v>
      </c>
      <c r="D9" s="79">
        <f t="shared" si="0"/>
        <v>1.11</v>
      </c>
      <c r="G9" t="s">
        <v>91</v>
      </c>
      <c r="H9" s="79"/>
    </row>
    <row r="10" spans="1:8" ht="14.25">
      <c r="A10" s="61">
        <v>42952</v>
      </c>
      <c r="B10" t="s">
        <v>74</v>
      </c>
      <c r="C10" s="78">
        <v>1.0717537824451868</v>
      </c>
      <c r="D10" s="79">
        <f t="shared" si="0"/>
        <v>1.07</v>
      </c>
      <c r="G10" t="s">
        <v>74</v>
      </c>
      <c r="H10" s="79"/>
    </row>
    <row r="11" spans="2:8" ht="14.25">
      <c r="B11" t="s">
        <v>92</v>
      </c>
      <c r="C11" s="78">
        <v>1</v>
      </c>
      <c r="D11" s="79">
        <f t="shared" si="0"/>
        <v>1</v>
      </c>
      <c r="G11" t="s">
        <v>92</v>
      </c>
      <c r="H11" s="79"/>
    </row>
    <row r="12" spans="2:4" ht="14.25">
      <c r="B12" s="81"/>
      <c r="D12" s="79"/>
    </row>
    <row r="13" ht="14.25">
      <c r="B13" s="81"/>
    </row>
    <row r="14" ht="14.25">
      <c r="B14" s="8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4"/>
  <sheetViews>
    <sheetView zoomScalePageLayoutView="0" workbookViewId="0" topLeftCell="A1">
      <selection activeCell="B15" sqref="B15"/>
    </sheetView>
  </sheetViews>
  <sheetFormatPr defaultColWidth="9.28125" defaultRowHeight="15"/>
  <cols>
    <col min="1" max="1" width="8.00390625" style="0" customWidth="1"/>
    <col min="2" max="2" width="34.7109375" style="0" bestFit="1" customWidth="1"/>
    <col min="3" max="3" width="11.57421875" style="0" bestFit="1" customWidth="1"/>
    <col min="4" max="4" width="11.57421875" style="0" customWidth="1"/>
    <col min="5" max="5" width="36.421875" style="0" bestFit="1" customWidth="1"/>
    <col min="6" max="6" width="9.28125" style="0" customWidth="1"/>
    <col min="7" max="7" width="36.421875" style="0" bestFit="1" customWidth="1"/>
  </cols>
  <sheetData>
    <row r="1" ht="14.25">
      <c r="A1" s="83" t="s">
        <v>60</v>
      </c>
    </row>
    <row r="2" spans="1:7" ht="14.25">
      <c r="A2" s="61">
        <v>42954</v>
      </c>
      <c r="B2" s="62" t="s">
        <v>93</v>
      </c>
      <c r="C2">
        <f>VLOOKUP(B2,E:F,2,FALSE)</f>
        <v>12358</v>
      </c>
      <c r="D2" s="84"/>
      <c r="E2" s="85" t="s">
        <v>93</v>
      </c>
      <c r="F2" s="85">
        <v>12358</v>
      </c>
      <c r="G2" t="str">
        <f>TRIM(E2)</f>
        <v>Cityläkarna i Kalmar AB</v>
      </c>
    </row>
    <row r="3" spans="1:7" ht="14.25">
      <c r="A3" s="61">
        <v>42957</v>
      </c>
      <c r="B3" s="62" t="s">
        <v>16</v>
      </c>
      <c r="C3">
        <f aca="true" t="shared" si="0" ref="C3:C10">VLOOKUP(B3,E$1:F$65536,2,FALSE)</f>
        <v>3456</v>
      </c>
      <c r="D3" s="84"/>
      <c r="E3" s="85" t="s">
        <v>16</v>
      </c>
      <c r="F3" s="85">
        <v>3456</v>
      </c>
      <c r="G3" t="str">
        <f aca="true" t="shared" si="1" ref="G3:G11">TRIM(E3)</f>
        <v>Husläkarcentrum Kalmar</v>
      </c>
    </row>
    <row r="4" spans="1:7" ht="14.25">
      <c r="A4" s="61">
        <v>42950</v>
      </c>
      <c r="B4" s="62" t="s">
        <v>94</v>
      </c>
      <c r="C4">
        <f t="shared" si="0"/>
        <v>2971</v>
      </c>
      <c r="E4" s="85" t="s">
        <v>94</v>
      </c>
      <c r="F4" s="85">
        <v>2971</v>
      </c>
      <c r="G4" t="str">
        <f t="shared" si="1"/>
        <v>KBT Partner Kalmar AB</v>
      </c>
    </row>
    <row r="5" spans="1:7" ht="14.25">
      <c r="A5" s="61">
        <v>42956</v>
      </c>
      <c r="B5" s="54" t="s">
        <v>70</v>
      </c>
      <c r="C5">
        <v>2983</v>
      </c>
      <c r="D5" s="84"/>
      <c r="E5" s="85" t="s">
        <v>95</v>
      </c>
      <c r="F5" s="85">
        <v>2983</v>
      </c>
      <c r="G5" t="str">
        <f t="shared" si="1"/>
        <v>Kry Psykisk hälsa Nybro</v>
      </c>
    </row>
    <row r="6" spans="1:7" ht="14.25">
      <c r="A6" s="61">
        <v>43500</v>
      </c>
      <c r="B6" s="62" t="s">
        <v>96</v>
      </c>
      <c r="C6">
        <f t="shared" si="0"/>
        <v>152643</v>
      </c>
      <c r="D6" s="84"/>
      <c r="E6" s="85" t="s">
        <v>96</v>
      </c>
      <c r="F6" s="85">
        <v>152643</v>
      </c>
      <c r="G6" t="str">
        <f t="shared" si="1"/>
        <v>Offentlig övergripande enhet</v>
      </c>
    </row>
    <row r="7" spans="1:7" ht="14.25">
      <c r="A7" s="61">
        <v>42958</v>
      </c>
      <c r="B7" s="62" t="s">
        <v>97</v>
      </c>
      <c r="C7">
        <f t="shared" si="0"/>
        <v>3080</v>
      </c>
      <c r="E7" s="85" t="s">
        <v>97</v>
      </c>
      <c r="F7" s="85">
        <v>3080</v>
      </c>
      <c r="G7" t="str">
        <f t="shared" si="1"/>
        <v>Persona-IMS psykoterapeut &amp; psykolog</v>
      </c>
    </row>
    <row r="8" spans="1:7" ht="14.25">
      <c r="A8" s="61">
        <v>42951</v>
      </c>
      <c r="B8" s="62" t="s">
        <v>98</v>
      </c>
      <c r="C8">
        <f t="shared" si="0"/>
        <v>14889</v>
      </c>
      <c r="E8" s="85" t="s">
        <v>98</v>
      </c>
      <c r="F8" s="85">
        <v>14889</v>
      </c>
      <c r="G8" t="str">
        <f t="shared" si="1"/>
        <v>PONYK Vita Villan</v>
      </c>
    </row>
    <row r="9" spans="1:7" ht="14.25">
      <c r="A9" s="61">
        <v>42959</v>
      </c>
      <c r="B9" s="62" t="s">
        <v>99</v>
      </c>
      <c r="C9">
        <f t="shared" si="0"/>
        <v>3083</v>
      </c>
      <c r="D9" s="84"/>
      <c r="E9" s="85" t="s">
        <v>99</v>
      </c>
      <c r="F9" s="85">
        <v>3083</v>
      </c>
      <c r="G9" t="str">
        <f t="shared" si="1"/>
        <v>Psykoterapi och KBT mott Kim Johansson</v>
      </c>
    </row>
    <row r="10" spans="1:7" ht="14.25">
      <c r="A10" s="61">
        <v>42952</v>
      </c>
      <c r="B10" s="62" t="s">
        <v>100</v>
      </c>
      <c r="C10">
        <f t="shared" si="0"/>
        <v>2962</v>
      </c>
      <c r="E10" s="85" t="s">
        <v>100</v>
      </c>
      <c r="F10" s="85">
        <v>2962</v>
      </c>
      <c r="G10" t="str">
        <f t="shared" si="1"/>
        <v>Ståhl KBT Kalmar AB</v>
      </c>
    </row>
    <row r="11" spans="2:7" ht="14.25">
      <c r="B11" t="s">
        <v>92</v>
      </c>
      <c r="C11" s="86">
        <f>SUM(C2:C10)</f>
        <v>198425</v>
      </c>
      <c r="D11" s="87"/>
      <c r="E11" s="85" t="s">
        <v>92</v>
      </c>
      <c r="F11" s="85">
        <v>198425</v>
      </c>
      <c r="G11" t="str">
        <f t="shared" si="1"/>
        <v>Totalsumma</v>
      </c>
    </row>
    <row r="13" spans="2:3" ht="14.25">
      <c r="B13" s="88" t="s">
        <v>101</v>
      </c>
      <c r="C13">
        <f>C6/C11</f>
        <v>0.7692730250724455</v>
      </c>
    </row>
    <row r="14" spans="2:3" ht="14.25">
      <c r="B14" s="88" t="s">
        <v>102</v>
      </c>
      <c r="C14">
        <f>1-C13</f>
        <v>0.23072697492755445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36"/>
  <sheetViews>
    <sheetView zoomScalePageLayoutView="0" workbookViewId="0" topLeftCell="A1">
      <selection activeCell="C9" sqref="C9"/>
    </sheetView>
  </sheetViews>
  <sheetFormatPr defaultColWidth="8.7109375" defaultRowHeight="15"/>
  <cols>
    <col min="1" max="1" width="6.00390625" style="0" bestFit="1" customWidth="1"/>
    <col min="2" max="2" width="51.421875" style="0" bestFit="1" customWidth="1"/>
    <col min="3" max="3" width="10.421875" style="0" bestFit="1" customWidth="1"/>
    <col min="4" max="4" width="21.7109375" style="0" bestFit="1" customWidth="1"/>
    <col min="5" max="5" width="16.7109375" style="0" bestFit="1" customWidth="1"/>
    <col min="6" max="6" width="17.421875" style="0" bestFit="1" customWidth="1"/>
    <col min="7" max="7" width="14.421875" style="0" bestFit="1" customWidth="1"/>
    <col min="8" max="8" width="8.7109375" style="0" customWidth="1"/>
    <col min="9" max="9" width="11.7109375" style="93" bestFit="1" customWidth="1"/>
  </cols>
  <sheetData>
    <row r="1" spans="1:7" ht="14.25">
      <c r="A1" s="90"/>
      <c r="B1" s="91" t="s">
        <v>103</v>
      </c>
      <c r="C1" s="92">
        <f>'[1]Prislista'!B9</f>
        <v>2000</v>
      </c>
      <c r="D1" s="92">
        <f>'[1]Prislista'!B10</f>
        <v>2000</v>
      </c>
      <c r="E1" s="92">
        <f>'[1]Prislista'!B11</f>
        <v>2000</v>
      </c>
      <c r="F1" s="92">
        <f>'[1]Prislista'!B12</f>
        <v>2000</v>
      </c>
      <c r="G1" s="92">
        <f>'[1]Prislista'!B13</f>
        <v>2000</v>
      </c>
    </row>
    <row r="2" spans="2:7" ht="14.25">
      <c r="B2" s="13" t="s">
        <v>104</v>
      </c>
      <c r="C2" s="94">
        <v>702</v>
      </c>
      <c r="D2" s="94">
        <v>703</v>
      </c>
      <c r="E2" s="94">
        <v>708</v>
      </c>
      <c r="F2" s="94">
        <v>709</v>
      </c>
      <c r="G2" s="94">
        <v>713</v>
      </c>
    </row>
    <row r="3" spans="1:7" ht="14.25">
      <c r="A3" s="95"/>
      <c r="B3" s="96" t="s">
        <v>14</v>
      </c>
      <c r="C3" s="97" t="s">
        <v>105</v>
      </c>
      <c r="D3" s="97" t="s">
        <v>106</v>
      </c>
      <c r="E3" s="97" t="s">
        <v>107</v>
      </c>
      <c r="F3" s="97" t="s">
        <v>10</v>
      </c>
      <c r="G3" s="97" t="s">
        <v>108</v>
      </c>
    </row>
    <row r="4" spans="1:7" ht="14.25">
      <c r="A4" s="98">
        <v>42954</v>
      </c>
      <c r="B4" t="s">
        <v>75</v>
      </c>
      <c r="C4">
        <v>0</v>
      </c>
      <c r="D4">
        <v>3</v>
      </c>
      <c r="E4">
        <v>0</v>
      </c>
      <c r="F4">
        <v>1</v>
      </c>
      <c r="G4">
        <v>1</v>
      </c>
    </row>
    <row r="5" spans="1:7" ht="14.25">
      <c r="A5" s="98">
        <v>42957</v>
      </c>
      <c r="B5" s="13" t="s">
        <v>64</v>
      </c>
      <c r="C5">
        <v>0</v>
      </c>
      <c r="D5">
        <v>11</v>
      </c>
      <c r="E5">
        <v>5</v>
      </c>
      <c r="F5">
        <v>2</v>
      </c>
      <c r="G5">
        <v>2</v>
      </c>
    </row>
    <row r="6" spans="1:7" ht="14.25">
      <c r="A6" s="98">
        <v>42958</v>
      </c>
      <c r="B6" t="s">
        <v>109</v>
      </c>
      <c r="C6">
        <v>0</v>
      </c>
      <c r="D6">
        <v>2</v>
      </c>
      <c r="E6">
        <v>1</v>
      </c>
      <c r="F6">
        <v>0</v>
      </c>
      <c r="G6">
        <v>0</v>
      </c>
    </row>
    <row r="7" spans="1:7" ht="14.25">
      <c r="A7" s="98">
        <v>42950</v>
      </c>
      <c r="B7" t="s">
        <v>110</v>
      </c>
      <c r="C7">
        <v>0</v>
      </c>
      <c r="D7">
        <v>0</v>
      </c>
      <c r="E7">
        <v>0</v>
      </c>
      <c r="F7">
        <v>0</v>
      </c>
      <c r="G7">
        <v>3</v>
      </c>
    </row>
    <row r="8" spans="1:7" ht="14.25">
      <c r="A8" s="98">
        <v>42956</v>
      </c>
      <c r="B8" s="13" t="s">
        <v>70</v>
      </c>
      <c r="C8">
        <v>0</v>
      </c>
      <c r="D8">
        <v>0</v>
      </c>
      <c r="E8">
        <v>0</v>
      </c>
      <c r="F8">
        <v>0</v>
      </c>
      <c r="G8">
        <v>0</v>
      </c>
    </row>
    <row r="9" spans="1:7" ht="14.25">
      <c r="A9" s="98">
        <v>43500</v>
      </c>
      <c r="B9" t="s">
        <v>111</v>
      </c>
      <c r="C9">
        <v>12</v>
      </c>
      <c r="D9">
        <v>182</v>
      </c>
      <c r="E9">
        <v>1</v>
      </c>
      <c r="F9">
        <v>8</v>
      </c>
      <c r="G9">
        <v>11</v>
      </c>
    </row>
    <row r="10" spans="1:7" ht="14.25">
      <c r="A10" s="98">
        <v>42959</v>
      </c>
      <c r="B10" s="13" t="s">
        <v>112</v>
      </c>
      <c r="C10">
        <v>0</v>
      </c>
      <c r="D10">
        <v>2</v>
      </c>
      <c r="E10">
        <v>6</v>
      </c>
      <c r="F10">
        <v>1</v>
      </c>
      <c r="G10">
        <v>0</v>
      </c>
    </row>
    <row r="11" spans="1:7" ht="14.25">
      <c r="A11" s="98">
        <v>42952</v>
      </c>
      <c r="B11" t="s">
        <v>113</v>
      </c>
      <c r="C11">
        <v>0</v>
      </c>
      <c r="D11">
        <v>1</v>
      </c>
      <c r="E11">
        <v>0</v>
      </c>
      <c r="F11">
        <v>4</v>
      </c>
      <c r="G11">
        <v>23</v>
      </c>
    </row>
    <row r="12" spans="1:7" ht="14.25">
      <c r="A12" s="98">
        <v>42951</v>
      </c>
      <c r="B12" t="s">
        <v>114</v>
      </c>
      <c r="C12">
        <v>2</v>
      </c>
      <c r="D12">
        <v>7</v>
      </c>
      <c r="E12">
        <v>0</v>
      </c>
      <c r="F12">
        <v>0</v>
      </c>
      <c r="G12">
        <v>1</v>
      </c>
    </row>
    <row r="13" spans="1:7" ht="14.25">
      <c r="A13" s="99"/>
      <c r="B13" s="99" t="s">
        <v>115</v>
      </c>
      <c r="C13" s="94">
        <f>SUM(C4:C12)</f>
        <v>14</v>
      </c>
      <c r="D13" s="94">
        <f>SUM(D4:D12)</f>
        <v>208</v>
      </c>
      <c r="E13" s="94">
        <f>SUM(E4:E12)</f>
        <v>13</v>
      </c>
      <c r="F13" s="94">
        <f>SUM(F4:F12)</f>
        <v>16</v>
      </c>
      <c r="G13" s="94">
        <f>SUM(G4:G12)</f>
        <v>41</v>
      </c>
    </row>
    <row r="14" spans="1:7" ht="14.25">
      <c r="A14" s="100"/>
      <c r="B14" s="100"/>
      <c r="C14" s="100"/>
      <c r="D14" s="100"/>
      <c r="E14" s="100"/>
      <c r="F14" s="100"/>
      <c r="G14" s="100"/>
    </row>
    <row r="16" spans="1:7" ht="14.25">
      <c r="A16">
        <v>1</v>
      </c>
      <c r="B16">
        <v>2</v>
      </c>
      <c r="C16">
        <v>3</v>
      </c>
      <c r="D16">
        <v>4</v>
      </c>
      <c r="E16">
        <v>5</v>
      </c>
      <c r="F16">
        <v>6</v>
      </c>
      <c r="G16">
        <v>7</v>
      </c>
    </row>
    <row r="19" ht="14.25">
      <c r="I19"/>
    </row>
    <row r="20" ht="14.25">
      <c r="I20"/>
    </row>
    <row r="21" ht="14.25">
      <c r="I21"/>
    </row>
    <row r="22" ht="14.25">
      <c r="I22"/>
    </row>
    <row r="23" ht="14.25">
      <c r="I23"/>
    </row>
    <row r="24" ht="14.25">
      <c r="I24"/>
    </row>
    <row r="25" ht="14.25">
      <c r="I25"/>
    </row>
    <row r="26" ht="14.25">
      <c r="I26"/>
    </row>
    <row r="27" ht="14.25">
      <c r="I27"/>
    </row>
    <row r="28" ht="14.25">
      <c r="I28"/>
    </row>
    <row r="29" ht="14.25">
      <c r="I29"/>
    </row>
    <row r="30" ht="14.25">
      <c r="I30"/>
    </row>
    <row r="31" ht="14.25">
      <c r="I31"/>
    </row>
    <row r="32" ht="14.25">
      <c r="I32"/>
    </row>
    <row r="33" ht="14.25">
      <c r="I33"/>
    </row>
    <row r="34" ht="14.25">
      <c r="I34"/>
    </row>
    <row r="35" ht="14.25">
      <c r="I35"/>
    </row>
    <row r="36" ht="14.25">
      <c r="I3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Landstinget i Kalmar län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carlmagnush</dc:creator>
  <cp:keywords/>
  <dc:description/>
  <cp:lastModifiedBy>Carl-Magnus Hansson</cp:lastModifiedBy>
  <cp:lastPrinted>2017-12-28T07:22:30Z</cp:lastPrinted>
  <dcterms:created xsi:type="dcterms:W3CDTF">2013-12-13T12:30:45Z</dcterms:created>
  <dcterms:modified xsi:type="dcterms:W3CDTF">2023-12-06T10:06:49Z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