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30" windowHeight="10430" activeTab="0"/>
  </bookViews>
  <sheets>
    <sheet name="Beräkningsverktyg" sheetId="1" r:id="rId1"/>
    <sheet name="Listning" sheetId="2" r:id="rId2"/>
    <sheet name="CNI" sheetId="3" r:id="rId3"/>
    <sheet name="ACG" sheetId="4" r:id="rId4"/>
    <sheet name="Glesbygd" sheetId="5" r:id="rId5"/>
    <sheet name="Jour- och akutbot" sheetId="6" r:id="rId6"/>
    <sheet name="Besöksbot" sheetId="7" r:id="rId7"/>
    <sheet name="Läkemedel ersatt" sheetId="8" r:id="rId8"/>
    <sheet name="SMAL" sheetId="9" r:id="rId9"/>
    <sheet name="Prestationer rullande 12 mån" sheetId="10" r:id="rId10"/>
    <sheet name="Pandemivaccinationer" sheetId="11" r:id="rId11"/>
    <sheet name="Fokus utomläns-utomlands" sheetId="12" r:id="rId12"/>
    <sheet name="Influensa" sheetId="13" r:id="rId13"/>
    <sheet name="Pneumokocker" sheetId="14" r:id="rId14"/>
    <sheet name="Listor" sheetId="15" r:id="rId15"/>
    <sheet name="Beräkningar" sheetId="16" r:id="rId16"/>
  </sheets>
  <definedNames/>
  <calcPr fullCalcOnLoad="1"/>
</workbook>
</file>

<file path=xl/sharedStrings.xml><?xml version="1.0" encoding="utf-8"?>
<sst xmlns="http://schemas.openxmlformats.org/spreadsheetml/2006/main" count="720" uniqueCount="234">
  <si>
    <t>Version</t>
  </si>
  <si>
    <t>1.0</t>
  </si>
  <si>
    <t>Enhet:</t>
  </si>
  <si>
    <t>länkar till underlag:</t>
  </si>
  <si>
    <t>á-pris</t>
  </si>
  <si>
    <t>Antal listade</t>
  </si>
  <si>
    <t>CNI</t>
  </si>
  <si>
    <t>ACG</t>
  </si>
  <si>
    <t>Jour- och akutbot</t>
  </si>
  <si>
    <t>Antal besök (+/-)</t>
  </si>
  <si>
    <t>Besöksbot</t>
  </si>
  <si>
    <t>Antal prestationer</t>
  </si>
  <si>
    <t>Rehabiliteringsmöte</t>
  </si>
  <si>
    <t>Avstämningsmöte</t>
  </si>
  <si>
    <t>Trepartsmöte</t>
  </si>
  <si>
    <t>Influensavaccinationer</t>
  </si>
  <si>
    <t>Besök asylsökande, läkare</t>
  </si>
  <si>
    <t>Besök asylsökande, annan vårdpersonal</t>
  </si>
  <si>
    <t>Belopp</t>
  </si>
  <si>
    <t>Extern provtagning</t>
  </si>
  <si>
    <t>Tilläggsuppdrag</t>
  </si>
  <si>
    <t>Övriga tilläggsuppdrag</t>
  </si>
  <si>
    <t>Ersättning/År</t>
  </si>
  <si>
    <t>beräkningsformler:</t>
  </si>
  <si>
    <t>Medelvärde: Antal läkarbesök vid jour eller akutmottagning/antalet listade i länet totalt.</t>
  </si>
  <si>
    <t>Ersättning/avdrag: (Antal listade * medelvärde) - Antal läkarbesök vid jour eller akutmottgning * 200 kr</t>
  </si>
  <si>
    <t>Prestationer</t>
  </si>
  <si>
    <t>(Antal prestationer * respektive á-pris)</t>
  </si>
  <si>
    <t>Summa Ersättning/År</t>
  </si>
  <si>
    <t>SMAL-tillägg</t>
  </si>
  <si>
    <t>Storlek och avstånd till sjukhus poäng</t>
  </si>
  <si>
    <t>Glesbygd befolkningstäthet</t>
  </si>
  <si>
    <t>Glesbygd storlek och avstånd till sjukhus</t>
  </si>
  <si>
    <t>Filial</t>
  </si>
  <si>
    <t>Befolkningstäthet poäng/nivå</t>
  </si>
  <si>
    <t>Hälsosamtal</t>
  </si>
  <si>
    <t>Besök utomläns/utomlands</t>
  </si>
  <si>
    <t>Ange "dsk", "läkare", "utökad" eller "nej"</t>
  </si>
  <si>
    <t>Fokusområde utomläns/utomlands</t>
  </si>
  <si>
    <t>Andel</t>
  </si>
  <si>
    <t>Beräkningsverktyg, ersättningar inom Hälsoval Kalmar län</t>
  </si>
  <si>
    <t>(Antal listade * 1303 kr)</t>
  </si>
  <si>
    <t>(Antal listade * CNI * 414 kr)</t>
  </si>
  <si>
    <t>(Antal listade * ACG-vikt * 623 kr)</t>
  </si>
  <si>
    <t>Läkemedel</t>
  </si>
  <si>
    <t>(Filial utökad = 500 000 kr, läkarfilial = 333 333 kr,  dskfilial = 250 000 kr)</t>
  </si>
  <si>
    <t>(Antal listade * storlek och avstånd till sjukhus * 281 kr)</t>
  </si>
  <si>
    <t>(Antal listade * befolkningstäthet poäng * 88 kr)</t>
  </si>
  <si>
    <t>Listade på enhets samtliga besök på annan enhet * 200kr</t>
  </si>
  <si>
    <t>(Antal listade * CNI * 200 kr) + (Antal listade * ACG * 793 kr)</t>
  </si>
  <si>
    <t>(Antal listade * 498 kr)</t>
  </si>
  <si>
    <t>Pneumokocker - Pneumovax</t>
  </si>
  <si>
    <t>Pneumokocker - Prevenar</t>
  </si>
  <si>
    <t>Minus förskrivning för privata enheter</t>
  </si>
  <si>
    <t>Driftsform</t>
  </si>
  <si>
    <t>Ange "offentlig" eller "privat"</t>
  </si>
  <si>
    <t>pris</t>
  </si>
  <si>
    <t>privat</t>
  </si>
  <si>
    <t>läkare</t>
  </si>
  <si>
    <t>Filial 1</t>
  </si>
  <si>
    <t>Filial 2</t>
  </si>
  <si>
    <t>Filial 3</t>
  </si>
  <si>
    <t>Filial 4</t>
  </si>
  <si>
    <t>Filial 5</t>
  </si>
  <si>
    <t>Filial 6</t>
  </si>
  <si>
    <t>dsk</t>
  </si>
  <si>
    <t>utökad</t>
  </si>
  <si>
    <t>Filialer</t>
  </si>
  <si>
    <t>Antal listade filial 1</t>
  </si>
  <si>
    <t>Antal listade filial 2</t>
  </si>
  <si>
    <t>Antal listade filial 3</t>
  </si>
  <si>
    <t>Antal listade filial 4</t>
  </si>
  <si>
    <t>Antal listade filial 5</t>
  </si>
  <si>
    <t>Antal listade filial 6</t>
  </si>
  <si>
    <t>Huvudenhet</t>
  </si>
  <si>
    <t>Storlek och avstånd till sjukhus poäng filial 1</t>
  </si>
  <si>
    <t>Befolkningstäthet poäng/nivå filial 1</t>
  </si>
  <si>
    <t>Storlek och avstånd till sjukhus poäng filial 2</t>
  </si>
  <si>
    <t>Befolkningstäthet poäng/nivå filial 2</t>
  </si>
  <si>
    <t>Storlek och avstånd till sjukhus poäng filial 3</t>
  </si>
  <si>
    <t>Befolkningstäthet poäng/nivå filial 3</t>
  </si>
  <si>
    <t>Storlek och avstånd till sjukhus poäng filial 4</t>
  </si>
  <si>
    <t>Befolkningstäthet poäng/nivå filial 4</t>
  </si>
  <si>
    <t>Storlek och avstånd till sjukhus poäng filial 5</t>
  </si>
  <si>
    <t>Befolkningstäthet poäng/nivå filial 5</t>
  </si>
  <si>
    <t>Storlek och avstånd till sjukhus poäng filial 6</t>
  </si>
  <si>
    <t>Befolkningstäthet poäng/nivå filial 6</t>
  </si>
  <si>
    <t>offentlig</t>
  </si>
  <si>
    <t>nej</t>
  </si>
  <si>
    <t>KST</t>
  </si>
  <si>
    <t>Kostnadsställe</t>
  </si>
  <si>
    <t>R12 ers</t>
  </si>
  <si>
    <t>40003 Norrliden HC Hälsoval</t>
  </si>
  <si>
    <t>40004 Berga HC Hälsoval</t>
  </si>
  <si>
    <t>40005 Kvarnholmen HC Hälsoval</t>
  </si>
  <si>
    <t>40006 Lindsdal HC Hälsoval</t>
  </si>
  <si>
    <t>40007 Stensö HC Hälsoval</t>
  </si>
  <si>
    <t>40010 Ljungbyholm HC Hälsoval</t>
  </si>
  <si>
    <t>40011 Smedby HC Hälsoval</t>
  </si>
  <si>
    <t>40019 Torsås HC Hälsoval</t>
  </si>
  <si>
    <t>40025 Borgholm HC Hälsoval</t>
  </si>
  <si>
    <t>40032 Mörbylånga HC Hälsoval</t>
  </si>
  <si>
    <t>40033 Färjestaden HC Hälsoval</t>
  </si>
  <si>
    <t>40039 Nybro HC Hälsoval</t>
  </si>
  <si>
    <t>40044 Emmaboda HC Hälsoval</t>
  </si>
  <si>
    <t>40050 Mönsterås HC Hälsoval</t>
  </si>
  <si>
    <t>40051 B-måla HC Hälsoval</t>
  </si>
  <si>
    <t>40055 Högsby HC Hälsoval</t>
  </si>
  <si>
    <t>40060 Gripen HC hälsoval</t>
  </si>
  <si>
    <t>40061 K-berg HC Hälsoval</t>
  </si>
  <si>
    <t>40062 Blå Kusten HC Hälsoval</t>
  </si>
  <si>
    <t>40070 Hultsfred HC Hälsoval</t>
  </si>
  <si>
    <t>40072 Mörlunda HC Hälsoval</t>
  </si>
  <si>
    <t>40075 Vimmerby HC Hälsoval</t>
  </si>
  <si>
    <t>40080 Esplanaden HC Hälsoval</t>
  </si>
  <si>
    <t>40081 St Trädgg HC Hälsoval</t>
  </si>
  <si>
    <t>40083 Ankarsrum HC Hälsoval</t>
  </si>
  <si>
    <t>40085 Gamleby HC Hälsoval</t>
  </si>
  <si>
    <t>42688 Riddarhusläkarna Finansiering</t>
  </si>
  <si>
    <t>42690 Kronan VC Finansiering</t>
  </si>
  <si>
    <t>42691 KRY Vårdcentral Nybro</t>
  </si>
  <si>
    <t>42692 Astrakanen Nybro Finansiering</t>
  </si>
  <si>
    <t>42694 Husläkarcentrum finansiering</t>
  </si>
  <si>
    <t>42696 Slottsfjärden finansiering</t>
  </si>
  <si>
    <t>42698 Virserums Läkhus finansiering</t>
  </si>
  <si>
    <t>42699 Dorrit Ruge finansiering</t>
  </si>
  <si>
    <t>42700 Cityläkarna Kr Finansiering</t>
  </si>
  <si>
    <t>42702 Emmaboda läkarcentrum Astrakan</t>
  </si>
  <si>
    <t>42703 Cityläkarna i OSH Finansiering</t>
  </si>
  <si>
    <t>Kostnadsställe:</t>
  </si>
  <si>
    <t>Ankarsrums hälsocentral</t>
  </si>
  <si>
    <t>Astrakanen Emmaboda Läkarcentrum</t>
  </si>
  <si>
    <t>Astrakanen Läkarcentrum Nybro</t>
  </si>
  <si>
    <t>Berga hälsocentral</t>
  </si>
  <si>
    <t>Blomstermåla hälsocentral</t>
  </si>
  <si>
    <t>Blå Kustens hälsocentral</t>
  </si>
  <si>
    <t>Borgholms hälsocentral</t>
  </si>
  <si>
    <t>Läkarmottagning Dorrit Ruge</t>
  </si>
  <si>
    <t>Cityläkarna i Kalmar</t>
  </si>
  <si>
    <t>Kry Vårdcentral Nybro</t>
  </si>
  <si>
    <t>Cityläkarna i Oskarshamn</t>
  </si>
  <si>
    <t>Emmaboda hälsocentral</t>
  </si>
  <si>
    <t>Esplanadens hälsocentral</t>
  </si>
  <si>
    <t>Färjestadens hälsocentral</t>
  </si>
  <si>
    <t>Gamleby hälsocentral</t>
  </si>
  <si>
    <t>Gripens hälsocentral</t>
  </si>
  <si>
    <t>Hultsfreds hälsocentral</t>
  </si>
  <si>
    <t>Husläkarcentrum Kalmar</t>
  </si>
  <si>
    <t>Högsby hälsocentral</t>
  </si>
  <si>
    <t>Kristinebergs hälsocentral</t>
  </si>
  <si>
    <t>Läkarhuset Kronan Kalmar</t>
  </si>
  <si>
    <t>Kvarnholmens hälsocentral</t>
  </si>
  <si>
    <t>Lindsdals hälsocentral</t>
  </si>
  <si>
    <t>Ljungbyholms hälsocentral</t>
  </si>
  <si>
    <t>Virserums läkarhus</t>
  </si>
  <si>
    <t>Mönsterås hälsocentral</t>
  </si>
  <si>
    <t>Mörbylånga hälsocentral</t>
  </si>
  <si>
    <t>Mörlunda hälsocentral</t>
  </si>
  <si>
    <t>Norrlidens hälsocentral</t>
  </si>
  <si>
    <t>Nybro hälsocentral</t>
  </si>
  <si>
    <t>Riddarhusläkarna Västervik</t>
  </si>
  <si>
    <t>Slottsfjärdens läkarmottagning Kalmar</t>
  </si>
  <si>
    <t>Smedby hälsocentral</t>
  </si>
  <si>
    <t>Stensö hälsocentral</t>
  </si>
  <si>
    <t>Stora Trädgårdsgatans hälsocentral</t>
  </si>
  <si>
    <t>Torsås hälsocentral</t>
  </si>
  <si>
    <t>Vimmerby hälsocentral</t>
  </si>
  <si>
    <t>Enhet</t>
  </si>
  <si>
    <t>ACG-vikt</t>
  </si>
  <si>
    <t>Ankarsrums Hälsocentral</t>
  </si>
  <si>
    <t>Berga Hälsocentral</t>
  </si>
  <si>
    <t>Blomstermåla Hälsocentral</t>
  </si>
  <si>
    <t>Blå Kustens Hälsocentral</t>
  </si>
  <si>
    <t>Borgholms Hälsocentral</t>
  </si>
  <si>
    <t>Emmaboda Hälsocentral</t>
  </si>
  <si>
    <t>Esplanadens Hälsocentral</t>
  </si>
  <si>
    <t>Färjestadens Hälsocentral</t>
  </si>
  <si>
    <t>Gamleby Hälsocentral</t>
  </si>
  <si>
    <t>Gripens Hälsocentral</t>
  </si>
  <si>
    <t>Hultsfreds Hälsocentral</t>
  </si>
  <si>
    <t>Högsby Hälsocentral</t>
  </si>
  <si>
    <t>Kristinebergs Hälsocentral</t>
  </si>
  <si>
    <t>Kvarnholmens Hälsocentral</t>
  </si>
  <si>
    <t>Lindsdals Hälsocentral</t>
  </si>
  <si>
    <t>Ljungbyholms Hälsocentral</t>
  </si>
  <si>
    <t>Mönsterås Hälsocentral</t>
  </si>
  <si>
    <t>Mörbylånga Hälsocentral</t>
  </si>
  <si>
    <t>Mörlunda Hälsocentral</t>
  </si>
  <si>
    <t>Norrlidens Hälsocentral</t>
  </si>
  <si>
    <t>Nybro Hälsocentral</t>
  </si>
  <si>
    <t>Smedby Hälsocentral</t>
  </si>
  <si>
    <t>Stensö Hälsocentral</t>
  </si>
  <si>
    <t>Stora Trädgårdsgatans Hälsocentral</t>
  </si>
  <si>
    <t>Torsås Hälsocentral</t>
  </si>
  <si>
    <t>Vimmerby Hälsocentral</t>
  </si>
  <si>
    <t>Geografi och storlek</t>
  </si>
  <si>
    <t>Befolkningstäthet</t>
  </si>
  <si>
    <t>Skriv in kostnadsställe i cell E6 för beräkning</t>
  </si>
  <si>
    <t>SMAL</t>
  </si>
  <si>
    <t>Kst</t>
  </si>
  <si>
    <t>Utförande Basenhet</t>
  </si>
  <si>
    <t>Rehabmöte</t>
  </si>
  <si>
    <t>Trepartsamtal</t>
  </si>
  <si>
    <t>Besök utomläns/utomlands, läkare</t>
  </si>
  <si>
    <t>Besök utomläns/utomlands, annan vp</t>
  </si>
  <si>
    <t>Asylbesök, läkare</t>
  </si>
  <si>
    <t>Asylbesök, annan vp</t>
  </si>
  <si>
    <t>Hälsosamtal total</t>
  </si>
  <si>
    <t>Geriatrisk riskprofil &gt;=79 år</t>
  </si>
  <si>
    <t>Astrakanen läkarcentrum Nybro</t>
  </si>
  <si>
    <t>Astrakanen Emmaboda läkarcentrum</t>
  </si>
  <si>
    <t>Cityläkarna i Kalmar AB</t>
  </si>
  <si>
    <t>Cityläkarna i Oskarshamn AB</t>
  </si>
  <si>
    <t>Totalsumma</t>
  </si>
  <si>
    <t>Färjestadens vaccinationsmottagning på Ladan</t>
  </si>
  <si>
    <t>Hultsfreds vaccinationsmottagning Granitvägen 24B</t>
  </si>
  <si>
    <t>Läkarhuset Kronan</t>
  </si>
  <si>
    <t>Mörbylånga hälsocentrals vaccinationsmottagning</t>
  </si>
  <si>
    <t>Virserums Läkarhus</t>
  </si>
  <si>
    <t>Antal</t>
  </si>
  <si>
    <t>Antal Pneumovax</t>
  </si>
  <si>
    <t>Antal Prevenar</t>
  </si>
  <si>
    <t>GRP</t>
  </si>
  <si>
    <t>Pandemivaccinationer</t>
  </si>
  <si>
    <t>Radetiketter</t>
  </si>
  <si>
    <t>Asyl läkare</t>
  </si>
  <si>
    <t>Asyl avp</t>
  </si>
  <si>
    <t>Pneumovax</t>
  </si>
  <si>
    <t>Prevenar</t>
  </si>
  <si>
    <t>Influensavaccination</t>
  </si>
  <si>
    <t>Fysiskt besök utomläns/utomlands</t>
  </si>
  <si>
    <t>Antal vaccinationer R12 (202304 och bakåt)</t>
  </si>
  <si>
    <t>summa besök 2021 0ch 2022</t>
  </si>
  <si>
    <t>(Andel * 197243 kr)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</si>
</sst>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\ &quot;kr&quot;"/>
    <numFmt numFmtId="166" formatCode="#,##0.000"/>
    <numFmt numFmtId="167" formatCode="0.0%"/>
    <numFmt numFmtId="168" formatCode="#,##0.0"/>
    <numFmt numFmtId="169" formatCode="###0"/>
    <numFmt numFmtId="17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double"/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363636"/>
      <name val="Tahoma"/>
      <family val="2"/>
    </font>
    <font>
      <sz val="8"/>
      <color rgb="FF363636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/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3" fontId="10" fillId="33" borderId="16" xfId="0" applyNumberFormat="1" applyFont="1" applyFill="1" applyBorder="1" applyAlignment="1" applyProtection="1">
      <alignment/>
      <protection locked="0"/>
    </xf>
    <xf numFmtId="0" fontId="11" fillId="0" borderId="0" xfId="44" applyFill="1" applyBorder="1" applyAlignment="1" applyProtection="1">
      <alignment/>
      <protection/>
    </xf>
    <xf numFmtId="166" fontId="10" fillId="33" borderId="16" xfId="0" applyNumberFormat="1" applyFont="1" applyFill="1" applyBorder="1" applyAlignment="1" applyProtection="1">
      <alignment/>
      <protection locked="0"/>
    </xf>
    <xf numFmtId="0" fontId="11" fillId="0" borderId="0" xfId="44" applyFill="1" applyAlignment="1" applyProtection="1">
      <alignment/>
      <protection/>
    </xf>
    <xf numFmtId="0" fontId="10" fillId="33" borderId="16" xfId="0" applyNumberFormat="1" applyFont="1" applyFill="1" applyBorder="1" applyAlignment="1" applyProtection="1">
      <alignment/>
      <protection locked="0"/>
    </xf>
    <xf numFmtId="0" fontId="10" fillId="33" borderId="16" xfId="58" applyNumberFormat="1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165" fontId="10" fillId="33" borderId="16" xfId="0" applyNumberFormat="1" applyFont="1" applyFill="1" applyBorder="1" applyAlignment="1" applyProtection="1">
      <alignment/>
      <protection locked="0"/>
    </xf>
    <xf numFmtId="167" fontId="0" fillId="0" borderId="0" xfId="50" applyNumberFormat="1" applyFont="1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8" fillId="0" borderId="11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9" fontId="13" fillId="0" borderId="0" xfId="50" applyFont="1" applyFill="1" applyBorder="1" applyAlignment="1">
      <alignment/>
    </xf>
    <xf numFmtId="0" fontId="6" fillId="0" borderId="19" xfId="0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4" fontId="10" fillId="33" borderId="16" xfId="0" applyNumberFormat="1" applyFont="1" applyFill="1" applyBorder="1" applyAlignment="1" applyProtection="1">
      <alignment/>
      <protection locked="0"/>
    </xf>
    <xf numFmtId="10" fontId="10" fillId="33" borderId="16" xfId="50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68" fontId="10" fillId="33" borderId="16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53" fillId="34" borderId="22" xfId="0" applyFont="1" applyFill="1" applyBorder="1" applyAlignment="1">
      <alignment horizontal="left" vertical="center"/>
    </xf>
    <xf numFmtId="0" fontId="54" fillId="35" borderId="23" xfId="0" applyFont="1" applyFill="1" applyBorder="1" applyAlignment="1">
      <alignment horizontal="left" vertical="center"/>
    </xf>
    <xf numFmtId="49" fontId="6" fillId="0" borderId="0" xfId="49" applyNumberFormat="1" applyFont="1">
      <alignment/>
      <protection/>
    </xf>
    <xf numFmtId="0" fontId="6" fillId="0" borderId="0" xfId="49" applyNumberFormat="1" applyFont="1" applyAlignment="1">
      <alignment horizontal="left"/>
      <protection/>
    </xf>
    <xf numFmtId="0" fontId="6" fillId="36" borderId="0" xfId="49" applyNumberFormat="1" applyFont="1" applyFill="1" applyAlignment="1">
      <alignment horizontal="left"/>
      <protection/>
    </xf>
    <xf numFmtId="0" fontId="49" fillId="0" borderId="0" xfId="0" applyFont="1" applyAlignment="1">
      <alignment/>
    </xf>
    <xf numFmtId="49" fontId="6" fillId="36" borderId="0" xfId="49" applyNumberFormat="1" applyFont="1" applyFill="1">
      <alignment/>
      <protection/>
    </xf>
    <xf numFmtId="0" fontId="6" fillId="36" borderId="0" xfId="49" applyFont="1" applyFill="1">
      <alignment/>
      <protection/>
    </xf>
    <xf numFmtId="2" fontId="6" fillId="33" borderId="0" xfId="49" applyNumberFormat="1" applyFont="1" applyFill="1">
      <alignment/>
      <protection/>
    </xf>
    <xf numFmtId="2" fontId="6" fillId="0" borderId="0" xfId="49" applyNumberFormat="1" applyFont="1">
      <alignment/>
      <protection/>
    </xf>
    <xf numFmtId="2" fontId="6" fillId="36" borderId="0" xfId="49" applyNumberFormat="1" applyFont="1" applyFill="1">
      <alignment/>
      <protection/>
    </xf>
    <xf numFmtId="0" fontId="49" fillId="36" borderId="0" xfId="0" applyFont="1" applyFill="1" applyAlignment="1">
      <alignment/>
    </xf>
    <xf numFmtId="0" fontId="6" fillId="33" borderId="0" xfId="49" applyFont="1" applyFill="1">
      <alignment/>
      <protection/>
    </xf>
    <xf numFmtId="4" fontId="6" fillId="0" borderId="0" xfId="49" applyNumberFormat="1" applyFont="1">
      <alignment/>
      <protection/>
    </xf>
    <xf numFmtId="4" fontId="6" fillId="36" borderId="0" xfId="49" applyNumberFormat="1" applyFont="1" applyFill="1">
      <alignment/>
      <protection/>
    </xf>
    <xf numFmtId="49" fontId="6" fillId="37" borderId="0" xfId="49" applyNumberFormat="1" applyFont="1" applyFill="1">
      <alignment/>
      <protection/>
    </xf>
    <xf numFmtId="0" fontId="49" fillId="37" borderId="0" xfId="0" applyFont="1" applyFill="1" applyAlignment="1">
      <alignment/>
    </xf>
    <xf numFmtId="3" fontId="6" fillId="33" borderId="0" xfId="49" applyNumberFormat="1" applyFont="1" applyFill="1" applyAlignment="1">
      <alignment horizontal="right"/>
      <protection/>
    </xf>
    <xf numFmtId="49" fontId="49" fillId="37" borderId="0" xfId="0" applyNumberFormat="1" applyFont="1" applyFill="1" applyAlignment="1">
      <alignment/>
    </xf>
    <xf numFmtId="0" fontId="6" fillId="0" borderId="0" xfId="49" applyFont="1" applyAlignment="1" applyProtection="1">
      <alignment horizontal="left"/>
      <protection locked="0"/>
    </xf>
    <xf numFmtId="0" fontId="6" fillId="36" borderId="0" xfId="49" applyFont="1" applyFill="1" applyAlignment="1" applyProtection="1">
      <alignment horizontal="left"/>
      <protection locked="0"/>
    </xf>
    <xf numFmtId="0" fontId="54" fillId="35" borderId="24" xfId="0" applyNumberFormat="1" applyFont="1" applyFill="1" applyBorder="1" applyAlignment="1">
      <alignment horizontal="left" vertical="center"/>
    </xf>
    <xf numFmtId="165" fontId="6" fillId="0" borderId="0" xfId="50" applyNumberFormat="1" applyFont="1" applyFill="1" applyBorder="1" applyAlignment="1">
      <alignment/>
    </xf>
    <xf numFmtId="0" fontId="53" fillId="34" borderId="22" xfId="0" applyFont="1" applyFill="1" applyBorder="1" applyAlignment="1">
      <alignment horizontal="left" vertical="center" wrapText="1"/>
    </xf>
    <xf numFmtId="0" fontId="53" fillId="34" borderId="25" xfId="0" applyFont="1" applyFill="1" applyBorder="1" applyAlignment="1">
      <alignment horizontal="left" vertical="center" wrapText="1"/>
    </xf>
    <xf numFmtId="0" fontId="54" fillId="35" borderId="24" xfId="0" applyFont="1" applyFill="1" applyBorder="1" applyAlignment="1">
      <alignment horizontal="right" vertical="center" wrapText="1"/>
    </xf>
    <xf numFmtId="0" fontId="54" fillId="35" borderId="24" xfId="0" applyFont="1" applyFill="1" applyBorder="1" applyAlignment="1">
      <alignment horizontal="left" vertical="center" wrapText="1"/>
    </xf>
    <xf numFmtId="0" fontId="54" fillId="35" borderId="24" xfId="0" applyFont="1" applyFill="1" applyBorder="1" applyAlignment="1">
      <alignment horizontal="left" vertical="center"/>
    </xf>
    <xf numFmtId="169" fontId="54" fillId="35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5" fontId="6" fillId="0" borderId="21" xfId="0" applyNumberFormat="1" applyFont="1" applyFill="1" applyBorder="1" applyAlignment="1">
      <alignment/>
    </xf>
    <xf numFmtId="0" fontId="0" fillId="0" borderId="0" xfId="0" applyAlignment="1">
      <alignment/>
    </xf>
    <xf numFmtId="0" fontId="53" fillId="34" borderId="22" xfId="0" applyFont="1" applyFill="1" applyBorder="1" applyAlignment="1">
      <alignment horizontal="left" vertical="center" wrapText="1"/>
    </xf>
    <xf numFmtId="0" fontId="53" fillId="34" borderId="25" xfId="0" applyFont="1" applyFill="1" applyBorder="1" applyAlignment="1">
      <alignment horizontal="left" vertical="center" wrapText="1"/>
    </xf>
    <xf numFmtId="0" fontId="54" fillId="35" borderId="24" xfId="0" applyFont="1" applyFill="1" applyBorder="1" applyAlignment="1">
      <alignment horizontal="right" vertical="center" wrapText="1"/>
    </xf>
    <xf numFmtId="0" fontId="54" fillId="35" borderId="24" xfId="0" applyFont="1" applyFill="1" applyBorder="1" applyAlignment="1">
      <alignment horizontal="left" vertical="center"/>
    </xf>
    <xf numFmtId="169" fontId="54" fillId="35" borderId="24" xfId="0" applyNumberFormat="1" applyFont="1" applyFill="1" applyBorder="1" applyAlignment="1">
      <alignment horizontal="right" vertical="center"/>
    </xf>
    <xf numFmtId="169" fontId="0" fillId="0" borderId="0" xfId="0" applyNumberFormat="1" applyAlignment="1">
      <alignment/>
    </xf>
    <xf numFmtId="167" fontId="0" fillId="0" borderId="0" xfId="50" applyNumberFormat="1" applyFont="1" applyAlignment="1">
      <alignment/>
    </xf>
    <xf numFmtId="0" fontId="54" fillId="35" borderId="24" xfId="0" applyNumberFormat="1" applyFont="1" applyFill="1" applyBorder="1" applyAlignment="1">
      <alignment horizontal="left" vertical="center"/>
    </xf>
    <xf numFmtId="2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Procent 2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421875" style="1" customWidth="1"/>
    <col min="2" max="2" width="3.57421875" style="1" customWidth="1"/>
    <col min="3" max="3" width="1.8515625" style="1" customWidth="1"/>
    <col min="4" max="4" width="38.57421875" style="1" bestFit="1" customWidth="1"/>
    <col min="5" max="5" width="39.7109375" style="1" bestFit="1" customWidth="1"/>
    <col min="6" max="6" width="22.57421875" style="1" customWidth="1"/>
    <col min="7" max="7" width="2.28125" style="1" customWidth="1"/>
    <col min="8" max="8" width="3.57421875" style="35" customWidth="1"/>
    <col min="9" max="9" width="4.421875" style="1" customWidth="1"/>
    <col min="10" max="10" width="9.140625" style="1" customWidth="1"/>
    <col min="11" max="11" width="9.57421875" style="0" bestFit="1" customWidth="1"/>
    <col min="12" max="12" width="9.421875" style="0" bestFit="1" customWidth="1"/>
    <col min="13" max="16384" width="9.140625" style="1" customWidth="1"/>
  </cols>
  <sheetData>
    <row r="1" spans="1:9" ht="20.25" customHeight="1" thickBot="1">
      <c r="A1" s="2"/>
      <c r="B1" s="3"/>
      <c r="C1" s="3"/>
      <c r="D1" s="3"/>
      <c r="E1" s="3"/>
      <c r="F1" s="3"/>
      <c r="G1" s="3"/>
      <c r="H1" s="47"/>
      <c r="I1" s="14"/>
    </row>
    <row r="2" spans="1:9" ht="16.5" customHeight="1">
      <c r="A2" s="6"/>
      <c r="B2" s="2"/>
      <c r="C2" s="3"/>
      <c r="D2" s="3"/>
      <c r="E2" s="3"/>
      <c r="F2" s="4" t="s">
        <v>0</v>
      </c>
      <c r="G2" s="3" t="s">
        <v>1</v>
      </c>
      <c r="H2" s="5"/>
      <c r="I2" s="17"/>
    </row>
    <row r="3" spans="1:9" ht="22.5">
      <c r="A3" s="6"/>
      <c r="B3" s="6"/>
      <c r="C3" s="7"/>
      <c r="D3" s="96" t="s">
        <v>40</v>
      </c>
      <c r="E3" s="96"/>
      <c r="F3" s="96"/>
      <c r="G3" s="10"/>
      <c r="H3" s="11"/>
      <c r="I3" s="17"/>
    </row>
    <row r="4" spans="1:9" ht="22.5">
      <c r="A4" s="6"/>
      <c r="B4" s="6"/>
      <c r="C4" s="7"/>
      <c r="D4" s="8"/>
      <c r="E4" s="9"/>
      <c r="F4" s="7"/>
      <c r="G4" s="10"/>
      <c r="H4" s="11"/>
      <c r="I4" s="17"/>
    </row>
    <row r="5" spans="1:9" ht="17.25">
      <c r="A5" s="6"/>
      <c r="B5" s="6"/>
      <c r="C5" s="7"/>
      <c r="D5" s="12" t="s">
        <v>2</v>
      </c>
      <c r="E5" s="12"/>
      <c r="F5" s="7"/>
      <c r="G5" s="10"/>
      <c r="H5" s="11"/>
      <c r="I5" s="17"/>
    </row>
    <row r="6" spans="1:9" ht="18" thickBot="1">
      <c r="A6" s="6"/>
      <c r="B6" s="6"/>
      <c r="C6" s="7"/>
      <c r="D6" s="12" t="s">
        <v>129</v>
      </c>
      <c r="E6" s="12"/>
      <c r="F6" s="7"/>
      <c r="G6" s="10"/>
      <c r="H6" s="11"/>
      <c r="I6" s="17"/>
    </row>
    <row r="7" spans="1:9" ht="14.25">
      <c r="A7" s="6"/>
      <c r="B7" s="6"/>
      <c r="C7" s="2"/>
      <c r="D7" s="13"/>
      <c r="E7" s="13"/>
      <c r="F7" s="3"/>
      <c r="G7" s="14"/>
      <c r="H7" s="11"/>
      <c r="I7" s="17"/>
    </row>
    <row r="8" spans="1:9" ht="19.5">
      <c r="A8" s="6"/>
      <c r="B8" s="6"/>
      <c r="C8" s="6"/>
      <c r="D8" s="15" t="s">
        <v>74</v>
      </c>
      <c r="E8" s="16"/>
      <c r="F8" s="7"/>
      <c r="G8" s="17"/>
      <c r="H8" s="11"/>
      <c r="I8" s="17"/>
    </row>
    <row r="9" spans="1:9" ht="12.75" customHeight="1">
      <c r="A9" s="6"/>
      <c r="B9" s="6"/>
      <c r="C9" s="6"/>
      <c r="D9" s="7"/>
      <c r="E9" s="7"/>
      <c r="F9" s="7"/>
      <c r="G9" s="17"/>
      <c r="H9" s="11"/>
      <c r="I9" s="17"/>
    </row>
    <row r="10" spans="1:11" ht="14.25">
      <c r="A10" s="6"/>
      <c r="B10" s="6"/>
      <c r="C10" s="6"/>
      <c r="D10" s="19" t="s">
        <v>5</v>
      </c>
      <c r="E10" s="26" t="s">
        <v>197</v>
      </c>
      <c r="F10" s="20" t="e">
        <f>IF(SUM(F43+F46+F49+F52+F55+F58)=0,VLOOKUP(E6,Listning!A:C,3,FALSE),VLOOKUP(E6,Listning!A:C,3,FALSE)-(F43+F46+F49+F52+F55+F58))</f>
        <v>#N/A</v>
      </c>
      <c r="G10" s="17"/>
      <c r="H10" s="11"/>
      <c r="I10" s="17"/>
      <c r="K10" s="53"/>
    </row>
    <row r="11" spans="1:9" ht="14.25">
      <c r="A11" s="6"/>
      <c r="B11" s="6"/>
      <c r="C11" s="6"/>
      <c r="D11" s="19" t="s">
        <v>6</v>
      </c>
      <c r="E11" s="26" t="s">
        <v>197</v>
      </c>
      <c r="F11" s="45" t="e">
        <f>VLOOKUP(E6,CNI!A:C,3,FALSE)</f>
        <v>#N/A</v>
      </c>
      <c r="G11" s="17"/>
      <c r="H11" s="11"/>
      <c r="I11" s="17"/>
    </row>
    <row r="12" spans="1:9" ht="14.25">
      <c r="A12" s="6"/>
      <c r="B12" s="6"/>
      <c r="C12" s="6"/>
      <c r="D12" s="19" t="s">
        <v>7</v>
      </c>
      <c r="E12" s="26" t="s">
        <v>197</v>
      </c>
      <c r="F12" s="45" t="e">
        <f>VLOOKUP(E6,ACG!A:C,3,FALSE)</f>
        <v>#N/A</v>
      </c>
      <c r="G12" s="17"/>
      <c r="H12" s="11"/>
      <c r="I12" s="17"/>
    </row>
    <row r="13" spans="1:9" ht="14.25">
      <c r="A13" s="6"/>
      <c r="B13" s="6"/>
      <c r="C13" s="6"/>
      <c r="D13" s="19" t="s">
        <v>30</v>
      </c>
      <c r="E13" s="26" t="s">
        <v>197</v>
      </c>
      <c r="F13" s="24" t="e">
        <f>VLOOKUP(E6,Glesbygd!A:D,3,FALSE)</f>
        <v>#N/A</v>
      </c>
      <c r="G13" s="17"/>
      <c r="H13" s="11"/>
      <c r="I13" s="17"/>
    </row>
    <row r="14" spans="1:9" ht="14.25">
      <c r="A14" s="6"/>
      <c r="B14" s="6"/>
      <c r="C14" s="6"/>
      <c r="D14" s="19" t="s">
        <v>34</v>
      </c>
      <c r="E14" s="26" t="s">
        <v>197</v>
      </c>
      <c r="F14" s="24" t="e">
        <f>VLOOKUP(E6,Glesbygd!A:D,4,FALSE)</f>
        <v>#N/A</v>
      </c>
      <c r="G14" s="17"/>
      <c r="H14" s="11"/>
      <c r="I14" s="17"/>
    </row>
    <row r="15" spans="1:9" ht="14.25">
      <c r="A15" s="6"/>
      <c r="B15" s="6"/>
      <c r="C15" s="6"/>
      <c r="D15" s="19" t="s">
        <v>8</v>
      </c>
      <c r="E15" s="26" t="s">
        <v>9</v>
      </c>
      <c r="F15" s="25" t="e">
        <f>VLOOKUP(E6,'Jour- och akutbot'!A:C,3,FALSE)</f>
        <v>#N/A</v>
      </c>
      <c r="G15" s="17"/>
      <c r="H15" s="11"/>
      <c r="I15" s="17"/>
    </row>
    <row r="16" spans="1:9" ht="14.25">
      <c r="A16" s="6"/>
      <c r="B16" s="6"/>
      <c r="C16" s="6"/>
      <c r="D16" s="19" t="s">
        <v>10</v>
      </c>
      <c r="E16" s="26" t="s">
        <v>9</v>
      </c>
      <c r="F16" s="25" t="e">
        <f>VLOOKUP(E6,Besöksbot!A:C,3,FALSE)</f>
        <v>#N/A</v>
      </c>
      <c r="G16" s="17"/>
      <c r="H16" s="11"/>
      <c r="I16" s="17"/>
    </row>
    <row r="17" spans="1:10" ht="14.25">
      <c r="A17" s="6"/>
      <c r="B17" s="6"/>
      <c r="C17" s="6"/>
      <c r="D17" s="19" t="s">
        <v>12</v>
      </c>
      <c r="E17" s="26" t="s">
        <v>11</v>
      </c>
      <c r="F17" s="20" t="e">
        <f>VLOOKUP(E6,'Prestationer rullande 12 mån'!A:L,3,FALSE)</f>
        <v>#N/A</v>
      </c>
      <c r="G17" s="17"/>
      <c r="H17" s="11"/>
      <c r="I17" s="17"/>
      <c r="J17" s="27"/>
    </row>
    <row r="18" spans="1:10" ht="14.25">
      <c r="A18" s="6"/>
      <c r="B18" s="6"/>
      <c r="C18" s="6"/>
      <c r="D18" s="19" t="s">
        <v>13</v>
      </c>
      <c r="E18" s="26" t="s">
        <v>11</v>
      </c>
      <c r="F18" s="20" t="e">
        <f>VLOOKUP(E6,'Prestationer rullande 12 mån'!A:L,4,FALSE)</f>
        <v>#N/A</v>
      </c>
      <c r="G18" s="17"/>
      <c r="H18" s="11"/>
      <c r="I18" s="17"/>
      <c r="J18" s="27"/>
    </row>
    <row r="19" spans="1:10" ht="14.25">
      <c r="A19" s="6"/>
      <c r="B19" s="6"/>
      <c r="C19" s="6"/>
      <c r="D19" s="19" t="s">
        <v>14</v>
      </c>
      <c r="E19" s="26" t="s">
        <v>11</v>
      </c>
      <c r="F19" s="20" t="e">
        <f>VLOOKUP(E6,'Prestationer rullande 12 mån'!A:L,5,FALSE)</f>
        <v>#N/A</v>
      </c>
      <c r="G19" s="17"/>
      <c r="H19" s="11"/>
      <c r="I19" s="17"/>
      <c r="J19" s="27"/>
    </row>
    <row r="20" spans="1:10" ht="14.25">
      <c r="A20" s="6"/>
      <c r="B20" s="6"/>
      <c r="C20" s="6"/>
      <c r="D20" s="19" t="s">
        <v>35</v>
      </c>
      <c r="E20" s="26" t="s">
        <v>11</v>
      </c>
      <c r="F20" s="20" t="e">
        <f>VLOOKUP(E6,'Prestationer rullande 12 mån'!A:L,11,FALSE)</f>
        <v>#N/A</v>
      </c>
      <c r="G20" s="17"/>
      <c r="H20" s="11"/>
      <c r="I20" s="17"/>
      <c r="J20" s="27"/>
    </row>
    <row r="21" spans="1:10" ht="14.25">
      <c r="A21" s="6"/>
      <c r="B21" s="6"/>
      <c r="C21" s="6"/>
      <c r="D21" s="19" t="s">
        <v>222</v>
      </c>
      <c r="E21" s="26" t="s">
        <v>11</v>
      </c>
      <c r="F21" s="20" t="e">
        <f>VLOOKUP(E6,'Prestationer rullande 12 mån'!A:L,12,FALSE)</f>
        <v>#N/A</v>
      </c>
      <c r="G21" s="17"/>
      <c r="H21" s="11"/>
      <c r="I21" s="17"/>
      <c r="J21" s="27"/>
    </row>
    <row r="22" spans="1:10" ht="14.25">
      <c r="A22" s="6"/>
      <c r="B22" s="6"/>
      <c r="C22" s="6"/>
      <c r="D22" s="19" t="s">
        <v>15</v>
      </c>
      <c r="E22" s="26" t="s">
        <v>11</v>
      </c>
      <c r="F22" s="20" t="e">
        <f>VLOOKUP(E6,Influensa!A:C,3,FALSE)</f>
        <v>#N/A</v>
      </c>
      <c r="G22" s="17"/>
      <c r="H22" s="11"/>
      <c r="I22" s="17"/>
      <c r="J22" s="27"/>
    </row>
    <row r="23" spans="1:10" ht="14.25">
      <c r="A23" s="6"/>
      <c r="B23" s="6"/>
      <c r="C23" s="6"/>
      <c r="D23" s="19" t="s">
        <v>36</v>
      </c>
      <c r="E23" s="26" t="s">
        <v>11</v>
      </c>
      <c r="F23" s="20" t="e">
        <f>VLOOKUP(E6,'Prestationer rullande 12 mån'!A:L,6,FALSE)+VLOOKUP(E6,'Prestationer rullande 12 mån'!A:L,7,FALSE)</f>
        <v>#N/A</v>
      </c>
      <c r="G23" s="17"/>
      <c r="H23" s="11"/>
      <c r="I23" s="17"/>
      <c r="J23" s="27"/>
    </row>
    <row r="24" spans="1:10" ht="14.25">
      <c r="A24" s="6"/>
      <c r="B24" s="6"/>
      <c r="C24" s="6"/>
      <c r="D24" s="19" t="s">
        <v>16</v>
      </c>
      <c r="E24" s="26" t="s">
        <v>11</v>
      </c>
      <c r="F24" s="20" t="e">
        <f>VLOOKUP(E6,'Prestationer rullande 12 mån'!A:L,8,FALSE)</f>
        <v>#N/A</v>
      </c>
      <c r="G24" s="17"/>
      <c r="H24" s="11"/>
      <c r="I24" s="17"/>
      <c r="J24" s="27"/>
    </row>
    <row r="25" spans="1:10" ht="14.25">
      <c r="A25" s="6"/>
      <c r="B25" s="6"/>
      <c r="C25" s="6"/>
      <c r="D25" s="19" t="s">
        <v>17</v>
      </c>
      <c r="E25" s="26" t="s">
        <v>11</v>
      </c>
      <c r="F25" s="20" t="e">
        <f>VLOOKUP(E6,'Prestationer rullande 12 mån'!A:L,9,FALSE)</f>
        <v>#N/A</v>
      </c>
      <c r="G25" s="17"/>
      <c r="H25" s="11"/>
      <c r="I25" s="17"/>
      <c r="J25" s="27"/>
    </row>
    <row r="26" spans="1:10" ht="14.25">
      <c r="A26" s="6"/>
      <c r="B26" s="6"/>
      <c r="C26" s="6"/>
      <c r="D26" s="19" t="s">
        <v>223</v>
      </c>
      <c r="E26" s="26" t="s">
        <v>11</v>
      </c>
      <c r="F26" s="20" t="e">
        <f>VLOOKUP(E6,Pandemivaccinationer!A:C,3,FALSE)</f>
        <v>#N/A</v>
      </c>
      <c r="G26" s="17"/>
      <c r="H26" s="11"/>
      <c r="I26" s="17"/>
      <c r="J26" s="27"/>
    </row>
    <row r="27" spans="1:10" ht="14.25">
      <c r="A27" s="6"/>
      <c r="B27" s="6"/>
      <c r="C27" s="6"/>
      <c r="D27" s="19" t="s">
        <v>19</v>
      </c>
      <c r="E27" s="26" t="s">
        <v>11</v>
      </c>
      <c r="F27" s="20" t="e">
        <f>VLOOKUP(E6,'Prestationer rullande 12 mån'!A:L,10,FALSE)</f>
        <v>#N/A</v>
      </c>
      <c r="G27" s="17"/>
      <c r="H27" s="11"/>
      <c r="I27" s="17"/>
      <c r="J27" s="27"/>
    </row>
    <row r="28" spans="1:10" ht="14.25">
      <c r="A28" s="6"/>
      <c r="B28" s="6"/>
      <c r="C28" s="6"/>
      <c r="D28" s="19" t="s">
        <v>51</v>
      </c>
      <c r="E28" s="26" t="s">
        <v>11</v>
      </c>
      <c r="F28" s="20" t="e">
        <f>VLOOKUP(E6,Pneumokocker!A:C,3,FALSE)</f>
        <v>#N/A</v>
      </c>
      <c r="G28" s="17"/>
      <c r="H28" s="11"/>
      <c r="I28" s="17"/>
      <c r="J28" s="27"/>
    </row>
    <row r="29" spans="1:10" ht="14.25">
      <c r="A29" s="6"/>
      <c r="B29" s="6"/>
      <c r="C29" s="6"/>
      <c r="D29" s="19" t="s">
        <v>52</v>
      </c>
      <c r="E29" s="26" t="s">
        <v>11</v>
      </c>
      <c r="F29" s="20" t="e">
        <f>VLOOKUP(E6,Pneumokocker!E:G,3,FALSE)</f>
        <v>#N/A</v>
      </c>
      <c r="G29" s="17"/>
      <c r="H29" s="11"/>
      <c r="I29" s="17"/>
      <c r="J29" s="27"/>
    </row>
    <row r="30" spans="1:10" ht="14.25">
      <c r="A30" s="6"/>
      <c r="B30" s="6"/>
      <c r="C30" s="6"/>
      <c r="D30" s="19" t="s">
        <v>38</v>
      </c>
      <c r="E30" s="26" t="s">
        <v>39</v>
      </c>
      <c r="F30" s="46" t="e">
        <f>VLOOKUP(E6,'Fokus utomläns-utomlands'!A:F,6,FALSE)</f>
        <v>#N/A</v>
      </c>
      <c r="G30" s="17"/>
      <c r="H30" s="11"/>
      <c r="I30" s="17"/>
      <c r="J30" s="27"/>
    </row>
    <row r="31" spans="1:9" ht="14.25">
      <c r="A31" s="6"/>
      <c r="B31" s="6"/>
      <c r="C31" s="6"/>
      <c r="D31" s="19" t="s">
        <v>59</v>
      </c>
      <c r="E31" s="26" t="s">
        <v>37</v>
      </c>
      <c r="F31" s="22"/>
      <c r="G31" s="17"/>
      <c r="H31" s="11"/>
      <c r="I31" s="17"/>
    </row>
    <row r="32" spans="1:9" ht="14.25">
      <c r="A32" s="6"/>
      <c r="B32" s="6"/>
      <c r="C32" s="6"/>
      <c r="D32" s="19" t="s">
        <v>60</v>
      </c>
      <c r="E32" s="26" t="s">
        <v>37</v>
      </c>
      <c r="F32" s="22"/>
      <c r="G32" s="17"/>
      <c r="H32" s="11"/>
      <c r="I32" s="17"/>
    </row>
    <row r="33" spans="1:9" ht="14.25">
      <c r="A33" s="6"/>
      <c r="B33" s="6"/>
      <c r="C33" s="6"/>
      <c r="D33" s="19" t="s">
        <v>61</v>
      </c>
      <c r="E33" s="26" t="s">
        <v>37</v>
      </c>
      <c r="F33" s="22"/>
      <c r="G33" s="17"/>
      <c r="H33" s="11"/>
      <c r="I33" s="17"/>
    </row>
    <row r="34" spans="1:9" ht="14.25">
      <c r="A34" s="6"/>
      <c r="B34" s="6"/>
      <c r="C34" s="6"/>
      <c r="D34" s="19" t="s">
        <v>62</v>
      </c>
      <c r="E34" s="26" t="s">
        <v>37</v>
      </c>
      <c r="F34" s="22"/>
      <c r="G34" s="17"/>
      <c r="H34" s="11"/>
      <c r="I34" s="17"/>
    </row>
    <row r="35" spans="1:9" ht="14.25">
      <c r="A35" s="6"/>
      <c r="B35" s="6"/>
      <c r="C35" s="6"/>
      <c r="D35" s="19" t="s">
        <v>63</v>
      </c>
      <c r="E35" s="26" t="s">
        <v>37</v>
      </c>
      <c r="F35" s="22"/>
      <c r="G35" s="17"/>
      <c r="H35" s="11"/>
      <c r="I35" s="17"/>
    </row>
    <row r="36" spans="1:9" ht="14.25">
      <c r="A36" s="6"/>
      <c r="B36" s="6"/>
      <c r="C36" s="6"/>
      <c r="D36" s="19" t="s">
        <v>64</v>
      </c>
      <c r="E36" s="26" t="s">
        <v>37</v>
      </c>
      <c r="F36" s="22"/>
      <c r="G36" s="17"/>
      <c r="H36" s="11"/>
      <c r="I36" s="17"/>
    </row>
    <row r="37" spans="1:9" ht="14.25">
      <c r="A37" s="6"/>
      <c r="B37" s="6"/>
      <c r="C37" s="6"/>
      <c r="D37" s="19" t="s">
        <v>54</v>
      </c>
      <c r="E37" s="26" t="s">
        <v>55</v>
      </c>
      <c r="F37" s="22"/>
      <c r="G37" s="17"/>
      <c r="H37" s="11"/>
      <c r="I37" s="17"/>
    </row>
    <row r="38" spans="1:9" ht="14.25">
      <c r="A38" s="6"/>
      <c r="B38" s="6"/>
      <c r="C38" s="6"/>
      <c r="D38" s="19" t="s">
        <v>21</v>
      </c>
      <c r="E38" s="26" t="s">
        <v>18</v>
      </c>
      <c r="F38" s="28"/>
      <c r="G38" s="17"/>
      <c r="H38" s="11"/>
      <c r="I38" s="17"/>
    </row>
    <row r="39" spans="1:9" ht="15" thickBot="1">
      <c r="A39" s="6"/>
      <c r="B39" s="6"/>
      <c r="C39" s="30"/>
      <c r="D39" s="31"/>
      <c r="E39" s="31"/>
      <c r="F39" s="32"/>
      <c r="G39" s="33"/>
      <c r="H39" s="11"/>
      <c r="I39" s="17"/>
    </row>
    <row r="40" spans="1:9" ht="15" thickBot="1">
      <c r="A40" s="6"/>
      <c r="B40" s="6"/>
      <c r="C40" s="7"/>
      <c r="D40" s="7"/>
      <c r="E40" s="7"/>
      <c r="F40" s="49"/>
      <c r="G40" s="7"/>
      <c r="H40" s="11"/>
      <c r="I40" s="17"/>
    </row>
    <row r="41" spans="1:9" ht="14.25">
      <c r="A41" s="6"/>
      <c r="B41" s="6"/>
      <c r="C41" s="2"/>
      <c r="D41" s="3"/>
      <c r="E41" s="3"/>
      <c r="F41" s="50"/>
      <c r="G41" s="14"/>
      <c r="H41" s="11"/>
      <c r="I41" s="17"/>
    </row>
    <row r="42" spans="1:9" ht="14.25">
      <c r="A42" s="6"/>
      <c r="B42" s="6"/>
      <c r="C42" s="6"/>
      <c r="D42" s="51" t="s">
        <v>67</v>
      </c>
      <c r="E42" s="7"/>
      <c r="F42" s="49"/>
      <c r="G42" s="17"/>
      <c r="H42" s="11"/>
      <c r="I42" s="17"/>
    </row>
    <row r="43" spans="1:9" ht="14.25">
      <c r="A43" s="6"/>
      <c r="B43" s="6"/>
      <c r="C43" s="6"/>
      <c r="D43" s="19" t="s">
        <v>59</v>
      </c>
      <c r="E43" s="26" t="s">
        <v>68</v>
      </c>
      <c r="F43" s="20">
        <v>0</v>
      </c>
      <c r="G43" s="17"/>
      <c r="H43" s="11"/>
      <c r="I43" s="17"/>
    </row>
    <row r="44" spans="1:9" ht="14.25">
      <c r="A44" s="6"/>
      <c r="B44" s="6"/>
      <c r="C44" s="6"/>
      <c r="D44" s="19"/>
      <c r="E44" s="26" t="s">
        <v>75</v>
      </c>
      <c r="F44" s="52">
        <v>0</v>
      </c>
      <c r="G44" s="17"/>
      <c r="H44" s="11"/>
      <c r="I44" s="17"/>
    </row>
    <row r="45" spans="1:9" ht="14.25">
      <c r="A45" s="6"/>
      <c r="B45" s="6"/>
      <c r="C45" s="6"/>
      <c r="D45" s="19"/>
      <c r="E45" s="26" t="s">
        <v>76</v>
      </c>
      <c r="F45" s="52">
        <v>0</v>
      </c>
      <c r="G45" s="17"/>
      <c r="H45" s="11"/>
      <c r="I45" s="17"/>
    </row>
    <row r="46" spans="1:9" ht="14.25">
      <c r="A46" s="6"/>
      <c r="B46" s="6"/>
      <c r="C46" s="6"/>
      <c r="D46" s="19" t="s">
        <v>60</v>
      </c>
      <c r="E46" s="26" t="s">
        <v>69</v>
      </c>
      <c r="F46" s="20">
        <v>0</v>
      </c>
      <c r="G46" s="17"/>
      <c r="H46" s="11"/>
      <c r="I46" s="17"/>
    </row>
    <row r="47" spans="1:9" ht="14.25">
      <c r="A47" s="6"/>
      <c r="B47" s="6"/>
      <c r="C47" s="6"/>
      <c r="D47" s="19"/>
      <c r="E47" s="26" t="s">
        <v>77</v>
      </c>
      <c r="F47" s="52">
        <v>0</v>
      </c>
      <c r="G47" s="17"/>
      <c r="H47" s="11"/>
      <c r="I47" s="17"/>
    </row>
    <row r="48" spans="1:9" ht="14.25">
      <c r="A48" s="6"/>
      <c r="B48" s="6"/>
      <c r="C48" s="6"/>
      <c r="D48" s="19"/>
      <c r="E48" s="26" t="s">
        <v>78</v>
      </c>
      <c r="F48" s="52">
        <v>0</v>
      </c>
      <c r="G48" s="17"/>
      <c r="H48" s="11"/>
      <c r="I48" s="17"/>
    </row>
    <row r="49" spans="1:9" ht="14.25">
      <c r="A49" s="6"/>
      <c r="B49" s="6"/>
      <c r="C49" s="6"/>
      <c r="D49" s="19" t="s">
        <v>61</v>
      </c>
      <c r="E49" s="26" t="s">
        <v>70</v>
      </c>
      <c r="F49" s="20">
        <v>0</v>
      </c>
      <c r="G49" s="17"/>
      <c r="H49" s="11"/>
      <c r="I49" s="17"/>
    </row>
    <row r="50" spans="1:9" ht="14.25">
      <c r="A50" s="6"/>
      <c r="B50" s="6"/>
      <c r="C50" s="6"/>
      <c r="D50" s="19"/>
      <c r="E50" s="26" t="s">
        <v>79</v>
      </c>
      <c r="F50" s="52">
        <v>0</v>
      </c>
      <c r="G50" s="17"/>
      <c r="H50" s="11"/>
      <c r="I50" s="17"/>
    </row>
    <row r="51" spans="1:9" ht="14.25">
      <c r="A51" s="6"/>
      <c r="B51" s="6"/>
      <c r="C51" s="6"/>
      <c r="D51" s="19"/>
      <c r="E51" s="26" t="s">
        <v>80</v>
      </c>
      <c r="F51" s="52">
        <v>0</v>
      </c>
      <c r="G51" s="17"/>
      <c r="H51" s="11"/>
      <c r="I51" s="17"/>
    </row>
    <row r="52" spans="1:9" ht="14.25">
      <c r="A52" s="6"/>
      <c r="B52" s="6"/>
      <c r="C52" s="6"/>
      <c r="D52" s="19" t="s">
        <v>62</v>
      </c>
      <c r="E52" s="26" t="s">
        <v>71</v>
      </c>
      <c r="F52" s="20">
        <v>0</v>
      </c>
      <c r="G52" s="17"/>
      <c r="H52" s="11"/>
      <c r="I52" s="17"/>
    </row>
    <row r="53" spans="1:9" ht="14.25">
      <c r="A53" s="6"/>
      <c r="B53" s="6"/>
      <c r="C53" s="6"/>
      <c r="D53" s="19"/>
      <c r="E53" s="26" t="s">
        <v>81</v>
      </c>
      <c r="F53" s="52">
        <v>0</v>
      </c>
      <c r="G53" s="17"/>
      <c r="H53" s="11"/>
      <c r="I53" s="17"/>
    </row>
    <row r="54" spans="1:9" ht="14.25">
      <c r="A54" s="6"/>
      <c r="B54" s="6"/>
      <c r="C54" s="6"/>
      <c r="D54" s="19"/>
      <c r="E54" s="26" t="s">
        <v>82</v>
      </c>
      <c r="F54" s="52">
        <v>0</v>
      </c>
      <c r="G54" s="17"/>
      <c r="H54" s="11"/>
      <c r="I54" s="17"/>
    </row>
    <row r="55" spans="1:9" ht="14.25">
      <c r="A55" s="6"/>
      <c r="B55" s="6"/>
      <c r="C55" s="6"/>
      <c r="D55" s="19" t="s">
        <v>63</v>
      </c>
      <c r="E55" s="26" t="s">
        <v>72</v>
      </c>
      <c r="F55" s="20">
        <v>0</v>
      </c>
      <c r="G55" s="17"/>
      <c r="H55" s="11"/>
      <c r="I55" s="17"/>
    </row>
    <row r="56" spans="1:9" ht="14.25">
      <c r="A56" s="6"/>
      <c r="B56" s="6"/>
      <c r="C56" s="6"/>
      <c r="D56" s="19"/>
      <c r="E56" s="26" t="s">
        <v>83</v>
      </c>
      <c r="F56" s="52">
        <v>0</v>
      </c>
      <c r="G56" s="17"/>
      <c r="H56" s="11"/>
      <c r="I56" s="17"/>
    </row>
    <row r="57" spans="1:9" ht="14.25">
      <c r="A57" s="6"/>
      <c r="B57" s="6"/>
      <c r="C57" s="6"/>
      <c r="D57" s="19"/>
      <c r="E57" s="26" t="s">
        <v>84</v>
      </c>
      <c r="F57" s="52">
        <v>0</v>
      </c>
      <c r="G57" s="17"/>
      <c r="H57" s="11"/>
      <c r="I57" s="17"/>
    </row>
    <row r="58" spans="1:9" ht="14.25">
      <c r="A58" s="6"/>
      <c r="B58" s="6"/>
      <c r="C58" s="6"/>
      <c r="D58" s="19" t="s">
        <v>64</v>
      </c>
      <c r="E58" s="26" t="s">
        <v>73</v>
      </c>
      <c r="F58" s="20">
        <v>0</v>
      </c>
      <c r="G58" s="17"/>
      <c r="H58" s="11"/>
      <c r="I58" s="17"/>
    </row>
    <row r="59" spans="1:9" ht="14.25">
      <c r="A59" s="6"/>
      <c r="B59" s="6"/>
      <c r="C59" s="6"/>
      <c r="D59" s="19"/>
      <c r="E59" s="26" t="s">
        <v>85</v>
      </c>
      <c r="F59" s="52">
        <v>0</v>
      </c>
      <c r="G59" s="17"/>
      <c r="H59" s="11"/>
      <c r="I59" s="17"/>
    </row>
    <row r="60" spans="1:9" ht="14.25">
      <c r="A60" s="6"/>
      <c r="B60" s="6"/>
      <c r="C60" s="6"/>
      <c r="D60" s="19"/>
      <c r="E60" s="26" t="s">
        <v>86</v>
      </c>
      <c r="F60" s="52">
        <v>0</v>
      </c>
      <c r="G60" s="17"/>
      <c r="H60" s="11"/>
      <c r="I60" s="17"/>
    </row>
    <row r="61" spans="1:9" ht="15" thickBot="1">
      <c r="A61" s="6"/>
      <c r="B61" s="6"/>
      <c r="C61" s="30"/>
      <c r="D61" s="31"/>
      <c r="E61" s="31"/>
      <c r="F61" s="32"/>
      <c r="G61" s="33"/>
      <c r="H61" s="11"/>
      <c r="I61" s="17"/>
    </row>
    <row r="62" spans="1:9" ht="15" thickBot="1">
      <c r="A62" s="6"/>
      <c r="B62" s="6"/>
      <c r="C62" s="7"/>
      <c r="D62" s="7"/>
      <c r="E62" s="7"/>
      <c r="F62" s="7"/>
      <c r="G62" s="7"/>
      <c r="H62" s="11"/>
      <c r="I62" s="17"/>
    </row>
    <row r="63" spans="1:9" ht="13.5" customHeight="1">
      <c r="A63" s="6"/>
      <c r="B63" s="6"/>
      <c r="C63" s="2"/>
      <c r="D63" s="34"/>
      <c r="E63" s="34"/>
      <c r="F63" s="3"/>
      <c r="G63" s="14"/>
      <c r="H63" s="11"/>
      <c r="I63" s="17"/>
    </row>
    <row r="64" spans="1:10" ht="19.5">
      <c r="A64" s="6"/>
      <c r="B64" s="6"/>
      <c r="C64" s="6"/>
      <c r="D64" s="15" t="s">
        <v>22</v>
      </c>
      <c r="E64" s="16"/>
      <c r="F64" s="7"/>
      <c r="G64" s="17"/>
      <c r="H64" s="11"/>
      <c r="I64" s="17"/>
      <c r="J64" s="35"/>
    </row>
    <row r="65" spans="1:9" ht="14.25">
      <c r="A65" s="6"/>
      <c r="B65" s="6"/>
      <c r="C65" s="6"/>
      <c r="D65" s="36" t="s">
        <v>5</v>
      </c>
      <c r="E65" s="36"/>
      <c r="F65" s="37" t="e">
        <f>(F10+F43+F46+F49+F52+F55+F58)*Beräkningar!$B$36</f>
        <v>#N/A</v>
      </c>
      <c r="G65" s="17"/>
      <c r="H65" s="11"/>
      <c r="I65" s="17"/>
    </row>
    <row r="66" spans="1:9" ht="14.25">
      <c r="A66" s="6"/>
      <c r="B66" s="6"/>
      <c r="C66" s="6"/>
      <c r="D66" s="36" t="s">
        <v>6</v>
      </c>
      <c r="E66" s="36"/>
      <c r="F66" s="37" t="e">
        <f>(F10+F43+F46+F49+F52+F55+F58)*F11*Beräkningar!$B$37</f>
        <v>#N/A</v>
      </c>
      <c r="G66" s="17"/>
      <c r="H66" s="11"/>
      <c r="I66" s="17"/>
    </row>
    <row r="67" spans="1:10" ht="14.25">
      <c r="A67" s="6"/>
      <c r="B67" s="6"/>
      <c r="C67" s="6"/>
      <c r="D67" s="36" t="s">
        <v>7</v>
      </c>
      <c r="E67" s="36"/>
      <c r="F67" s="37" t="e">
        <f>(F10+F43+F46+F49+F52+F55+F58)*F12*Beräkningar!$B$38</f>
        <v>#N/A</v>
      </c>
      <c r="G67" s="17"/>
      <c r="H67" s="11"/>
      <c r="I67" s="17"/>
      <c r="J67" s="27"/>
    </row>
    <row r="68" spans="1:9" ht="14.25">
      <c r="A68" s="6"/>
      <c r="B68" s="6"/>
      <c r="C68" s="6"/>
      <c r="D68" s="36" t="s">
        <v>32</v>
      </c>
      <c r="E68" s="36"/>
      <c r="F68" s="37" t="e">
        <f>(Beräkningar!$B$39*F10*F13)+(Beräkningar!$B$39*F43*F44)+(Beräkningar!$B$39*F46*F47)+(Beräkningar!$B$39*F49*F50)+(Beräkningar!$B$39*F52*F53)+(Beräkningar!$B$39*F55*F56)+(Beräkningar!$B$39*F58*F59)</f>
        <v>#N/A</v>
      </c>
      <c r="G68" s="17"/>
      <c r="H68" s="11"/>
      <c r="I68" s="17"/>
    </row>
    <row r="69" spans="1:9" ht="14.25">
      <c r="A69" s="6"/>
      <c r="B69" s="6"/>
      <c r="C69" s="6"/>
      <c r="D69" s="36" t="s">
        <v>31</v>
      </c>
      <c r="E69" s="36"/>
      <c r="F69" s="37" t="e">
        <f>(Beräkningar!$B$40*F10*F14)+(Beräkningar!$B$40*F43*F45)+(Beräkningar!$B$40*F46*F48)+(Beräkningar!$B$40*F49*F51)+(Beräkningar!$B$40*F52*F54)+(Beräkningar!$B$40*F55*F57)+(Beräkningar!$B$40*F58*F60)</f>
        <v>#N/A</v>
      </c>
      <c r="G69" s="17"/>
      <c r="H69" s="11"/>
      <c r="I69" s="17"/>
    </row>
    <row r="70" spans="1:12" ht="14.25">
      <c r="A70" s="6"/>
      <c r="B70" s="6"/>
      <c r="C70" s="6"/>
      <c r="D70" s="36" t="s">
        <v>8</v>
      </c>
      <c r="E70" s="36"/>
      <c r="F70" s="37" t="e">
        <f>Beräkningar!$B$41*F15</f>
        <v>#N/A</v>
      </c>
      <c r="G70" s="17"/>
      <c r="H70" s="11"/>
      <c r="I70" s="17"/>
      <c r="K70" s="1"/>
      <c r="L70" s="1"/>
    </row>
    <row r="71" spans="1:12" ht="14.25">
      <c r="A71" s="6"/>
      <c r="B71" s="6"/>
      <c r="C71" s="6"/>
      <c r="D71" s="36" t="s">
        <v>10</v>
      </c>
      <c r="E71" s="36"/>
      <c r="F71" s="37" t="e">
        <f>Beräkningar!$B$42*F16</f>
        <v>#N/A</v>
      </c>
      <c r="G71" s="17"/>
      <c r="H71" s="11"/>
      <c r="I71" s="17"/>
      <c r="K71" s="1"/>
      <c r="L71" s="1"/>
    </row>
    <row r="72" spans="1:12" ht="14.25">
      <c r="A72" s="6"/>
      <c r="B72" s="6"/>
      <c r="C72" s="6"/>
      <c r="D72" s="36" t="s">
        <v>26</v>
      </c>
      <c r="E72" s="36"/>
      <c r="F72" s="37" t="e">
        <f>(F17*Beräkningar!A17)+(F18*Beräkningar!A18)+(F19*Beräkningar!A19)+(F20*Beräkningar!A20)+(F21*Beräkningar!A21)+(F22*Beräkningar!A22)+(F23*Beräkningar!A23)+(F24*Beräkningar!A24)+(F25*Beräkningar!A25)+(F26*Beräkningar!A26)+(F27*Beräkningar!A27)+(F28*Beräkningar!A28)+(F29*Beräkningar!A29)</f>
        <v>#N/A</v>
      </c>
      <c r="G72" s="17"/>
      <c r="H72" s="11"/>
      <c r="I72" s="17"/>
      <c r="K72" s="1"/>
      <c r="L72" s="35"/>
    </row>
    <row r="73" spans="1:12" ht="14.25">
      <c r="A73" s="6"/>
      <c r="B73" s="6"/>
      <c r="C73" s="6"/>
      <c r="D73" s="36" t="s">
        <v>38</v>
      </c>
      <c r="E73" s="36"/>
      <c r="F73" s="76" t="e">
        <f>VLOOKUP(E6,'Fokus utomläns-utomlands'!A:F,6,FALSE)*(Beräkningar!B44*100)</f>
        <v>#N/A</v>
      </c>
      <c r="G73" s="17"/>
      <c r="H73" s="11"/>
      <c r="I73" s="17"/>
      <c r="K73" s="76"/>
      <c r="L73" s="35"/>
    </row>
    <row r="74" spans="1:12" ht="14.25">
      <c r="A74" s="6"/>
      <c r="B74" s="6"/>
      <c r="C74" s="6"/>
      <c r="D74" s="36" t="s">
        <v>44</v>
      </c>
      <c r="E74" s="36"/>
      <c r="F74" s="37" t="e">
        <f>VLOOKUP(E6,'Läkemedel ersatt'!A:C,3,FALSE)</f>
        <v>#N/A</v>
      </c>
      <c r="G74" s="17"/>
      <c r="H74" s="11"/>
      <c r="I74" s="17"/>
      <c r="K74" s="1"/>
      <c r="L74" s="1"/>
    </row>
    <row r="75" spans="1:12" ht="14.25">
      <c r="A75" s="6"/>
      <c r="B75" s="6"/>
      <c r="C75" s="6"/>
      <c r="D75" s="36" t="s">
        <v>29</v>
      </c>
      <c r="E75" s="36"/>
      <c r="F75" s="37" t="e">
        <f>VLOOKUP(E6,SMAL!A:C,3,FALSE)</f>
        <v>#N/A</v>
      </c>
      <c r="G75" s="17"/>
      <c r="H75" s="11"/>
      <c r="I75" s="17"/>
      <c r="K75" s="1"/>
      <c r="L75" s="1"/>
    </row>
    <row r="76" spans="1:12" ht="14.25">
      <c r="A76" s="6"/>
      <c r="B76" s="6"/>
      <c r="C76" s="6"/>
      <c r="D76" s="36" t="s">
        <v>33</v>
      </c>
      <c r="E76" s="36"/>
      <c r="F76" s="37">
        <f>IF(F31="dsk",250000,IF(F31="läkare",333333,IF(F31="utökad",500000,0)))+IF(F32="dsk",250000,IF(F32="läkare",333333,IF(F32="utökad",500000,0)))+IF(F33="dsk",250000,IF(F33="läkare",333333,IF(F33="utökad",500000,0)))+IF(F34="dsk",250000,IF(F34="läkare",333333,IF(F34="utökad",500000,0)))+IF(F35="dsk",250000,IF(F35="läkare",333333,IF(F35="utökad",500000,0)))+IF(F36="dsk",250000,IF(F36="läkare",333333,IF(F36="utökad",500000,0)))</f>
        <v>0</v>
      </c>
      <c r="G76" s="17"/>
      <c r="H76" s="11"/>
      <c r="I76" s="17"/>
      <c r="K76" s="1"/>
      <c r="L76" s="1"/>
    </row>
    <row r="77" spans="1:12" ht="14.25">
      <c r="A77" s="6"/>
      <c r="B77" s="6"/>
      <c r="C77" s="6"/>
      <c r="D77" s="36" t="s">
        <v>20</v>
      </c>
      <c r="E77" s="36"/>
      <c r="F77" s="37">
        <f>F38</f>
        <v>0</v>
      </c>
      <c r="G77" s="17"/>
      <c r="H77" s="11"/>
      <c r="I77" s="17"/>
      <c r="K77" s="1"/>
      <c r="L77" s="1"/>
    </row>
    <row r="78" spans="1:12" ht="15" thickBot="1">
      <c r="A78" s="6"/>
      <c r="B78" s="6"/>
      <c r="C78" s="6"/>
      <c r="D78" s="39" t="s">
        <v>28</v>
      </c>
      <c r="E78" s="39"/>
      <c r="F78" s="84" t="e">
        <f>SUM(F65:F77)</f>
        <v>#N/A</v>
      </c>
      <c r="G78" s="17"/>
      <c r="H78" s="11"/>
      <c r="I78" s="17"/>
      <c r="K78" s="1"/>
      <c r="L78" s="1"/>
    </row>
    <row r="79" spans="1:12" ht="15" thickTop="1">
      <c r="A79" s="6"/>
      <c r="B79" s="6"/>
      <c r="C79" s="6"/>
      <c r="D79" s="40"/>
      <c r="E79" s="40"/>
      <c r="F79" s="41"/>
      <c r="G79" s="17"/>
      <c r="H79" s="11"/>
      <c r="I79" s="17"/>
      <c r="L79" s="1"/>
    </row>
    <row r="80" spans="1:12" ht="14.25">
      <c r="A80" s="6"/>
      <c r="B80" s="6"/>
      <c r="C80" s="6"/>
      <c r="D80" s="40"/>
      <c r="E80" s="40"/>
      <c r="F80" s="41"/>
      <c r="G80" s="17"/>
      <c r="H80" s="11"/>
      <c r="I80" s="17"/>
      <c r="L80" s="1"/>
    </row>
    <row r="81" spans="1:12" ht="15" thickBot="1">
      <c r="A81" s="6"/>
      <c r="B81" s="6"/>
      <c r="C81" s="30"/>
      <c r="D81" s="42"/>
      <c r="E81" s="43"/>
      <c r="F81" s="31"/>
      <c r="G81" s="33"/>
      <c r="H81" s="11"/>
      <c r="I81" s="17"/>
      <c r="L81" s="1"/>
    </row>
    <row r="82" spans="1:12" ht="18" customHeight="1" thickBot="1">
      <c r="A82" s="6"/>
      <c r="B82" s="30"/>
      <c r="C82" s="31"/>
      <c r="D82" s="31"/>
      <c r="E82" s="31"/>
      <c r="F82" s="31"/>
      <c r="G82" s="31"/>
      <c r="H82" s="44"/>
      <c r="I82" s="17"/>
      <c r="L82" s="1"/>
    </row>
    <row r="83" spans="1:9" ht="18" customHeight="1" thickBot="1">
      <c r="A83" s="30"/>
      <c r="B83" s="31"/>
      <c r="C83" s="31"/>
      <c r="D83" s="31"/>
      <c r="E83" s="31"/>
      <c r="F83" s="31"/>
      <c r="G83" s="31"/>
      <c r="H83" s="48"/>
      <c r="I83" s="33"/>
    </row>
    <row r="84" ht="14.25">
      <c r="F84" s="35"/>
    </row>
  </sheetData>
  <sheetProtection/>
  <mergeCells count="1">
    <mergeCell ref="D3:F3"/>
  </mergeCells>
  <dataValidations count="2">
    <dataValidation type="decimal" allowBlank="1" showInputMessage="1" showErrorMessage="1" sqref="F44 F47 F50 F53 F56 F59">
      <formula1>0</formula1>
      <formula2>1.5</formula2>
    </dataValidation>
    <dataValidation type="whole" allowBlank="1" showInputMessage="1" showErrorMessage="1" sqref="F45 F48 F51 F54 F57 F60">
      <formula1>0</formula1>
      <formula2>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J23" sqref="J23"/>
    </sheetView>
  </sheetViews>
  <sheetFormatPr defaultColWidth="42.00390625" defaultRowHeight="15"/>
  <cols>
    <col min="1" max="1" width="5.28125" style="0" bestFit="1" customWidth="1"/>
    <col min="2" max="2" width="25.7109375" style="0" bestFit="1" customWidth="1"/>
    <col min="3" max="3" width="8.140625" style="0" bestFit="1" customWidth="1"/>
    <col min="4" max="4" width="12.421875" style="0" bestFit="1" customWidth="1"/>
    <col min="5" max="5" width="9.7109375" style="0" bestFit="1" customWidth="1"/>
    <col min="6" max="6" width="23.140625" style="0" bestFit="1" customWidth="1"/>
    <col min="7" max="7" width="25.421875" style="0" bestFit="1" customWidth="1"/>
    <col min="8" max="8" width="12.00390625" style="0" bestFit="1" customWidth="1"/>
    <col min="9" max="9" width="14.140625" style="0" bestFit="1" customWidth="1"/>
    <col min="10" max="10" width="13.140625" style="0" bestFit="1" customWidth="1"/>
    <col min="11" max="11" width="11.8515625" style="0" bestFit="1" customWidth="1"/>
    <col min="12" max="12" width="19.140625" style="0" bestFit="1" customWidth="1"/>
  </cols>
  <sheetData>
    <row r="1" spans="1:12" ht="14.25">
      <c r="A1" s="77" t="s">
        <v>89</v>
      </c>
      <c r="B1" s="78" t="s">
        <v>200</v>
      </c>
      <c r="C1" s="79" t="s">
        <v>201</v>
      </c>
      <c r="D1" s="79" t="s">
        <v>13</v>
      </c>
      <c r="E1" s="79" t="s">
        <v>202</v>
      </c>
      <c r="F1" s="79" t="s">
        <v>203</v>
      </c>
      <c r="G1" s="79" t="s">
        <v>204</v>
      </c>
      <c r="H1" s="79" t="s">
        <v>205</v>
      </c>
      <c r="I1" s="79" t="s">
        <v>206</v>
      </c>
      <c r="J1" s="79" t="s">
        <v>19</v>
      </c>
      <c r="K1" s="80" t="s">
        <v>207</v>
      </c>
      <c r="L1" s="80" t="s">
        <v>208</v>
      </c>
    </row>
    <row r="2" spans="1:12" ht="14.25">
      <c r="A2" s="75">
        <v>40003</v>
      </c>
      <c r="B2" s="81" t="s">
        <v>158</v>
      </c>
      <c r="C2" s="82">
        <v>1</v>
      </c>
      <c r="D2" s="82">
        <v>4</v>
      </c>
      <c r="E2" s="82">
        <v>21</v>
      </c>
      <c r="F2" s="82">
        <v>46</v>
      </c>
      <c r="G2" s="82">
        <v>17</v>
      </c>
      <c r="H2" s="82">
        <v>20</v>
      </c>
      <c r="I2" s="82">
        <v>8</v>
      </c>
      <c r="J2" s="82">
        <v>1537</v>
      </c>
      <c r="K2" s="82">
        <v>8</v>
      </c>
      <c r="L2" s="82">
        <v>1</v>
      </c>
    </row>
    <row r="3" spans="1:12" ht="14.25">
      <c r="A3" s="75">
        <v>40004</v>
      </c>
      <c r="B3" s="81" t="s">
        <v>133</v>
      </c>
      <c r="C3" s="82">
        <v>8</v>
      </c>
      <c r="D3" s="82">
        <v>6</v>
      </c>
      <c r="E3" s="82">
        <v>34</v>
      </c>
      <c r="F3" s="82">
        <v>64</v>
      </c>
      <c r="G3" s="82">
        <v>35</v>
      </c>
      <c r="H3" s="82">
        <v>17</v>
      </c>
      <c r="I3" s="82">
        <v>7</v>
      </c>
      <c r="J3" s="82">
        <v>2803</v>
      </c>
      <c r="K3" s="82">
        <v>19</v>
      </c>
      <c r="L3" s="82">
        <v>14</v>
      </c>
    </row>
    <row r="4" spans="1:12" ht="14.25">
      <c r="A4" s="75">
        <v>40005</v>
      </c>
      <c r="B4" s="81" t="s">
        <v>151</v>
      </c>
      <c r="C4" s="82">
        <v>11</v>
      </c>
      <c r="D4" s="82">
        <v>11</v>
      </c>
      <c r="E4" s="82">
        <v>43</v>
      </c>
      <c r="F4" s="82">
        <v>83</v>
      </c>
      <c r="G4" s="82">
        <v>38</v>
      </c>
      <c r="H4" s="82">
        <v>14</v>
      </c>
      <c r="I4" s="82">
        <v>4</v>
      </c>
      <c r="J4" s="82">
        <v>2384</v>
      </c>
      <c r="K4" s="82">
        <v>27</v>
      </c>
      <c r="L4" s="82">
        <v>22</v>
      </c>
    </row>
    <row r="5" spans="1:12" ht="14.25">
      <c r="A5" s="75">
        <v>40006</v>
      </c>
      <c r="B5" s="81" t="s">
        <v>152</v>
      </c>
      <c r="C5" s="82">
        <v>3</v>
      </c>
      <c r="D5" s="82">
        <v>16</v>
      </c>
      <c r="E5" s="82">
        <v>24</v>
      </c>
      <c r="F5" s="82">
        <v>60</v>
      </c>
      <c r="G5" s="82">
        <v>67</v>
      </c>
      <c r="H5" s="82">
        <v>28</v>
      </c>
      <c r="I5" s="82">
        <v>0</v>
      </c>
      <c r="J5" s="82">
        <v>1942</v>
      </c>
      <c r="K5" s="82">
        <v>17</v>
      </c>
      <c r="L5" s="82">
        <v>28</v>
      </c>
    </row>
    <row r="6" spans="1:12" ht="14.25">
      <c r="A6" s="75">
        <v>40007</v>
      </c>
      <c r="B6" s="81" t="s">
        <v>163</v>
      </c>
      <c r="C6" s="82">
        <v>23</v>
      </c>
      <c r="D6" s="82">
        <v>8</v>
      </c>
      <c r="E6" s="82">
        <v>46</v>
      </c>
      <c r="F6" s="82">
        <v>74</v>
      </c>
      <c r="G6" s="82">
        <v>13</v>
      </c>
      <c r="H6" s="82">
        <v>9</v>
      </c>
      <c r="I6" s="82">
        <v>0</v>
      </c>
      <c r="J6" s="82">
        <v>2473</v>
      </c>
      <c r="K6" s="82">
        <v>42</v>
      </c>
      <c r="L6" s="82">
        <v>4</v>
      </c>
    </row>
    <row r="7" spans="1:12" ht="14.25">
      <c r="A7" s="75">
        <v>40010</v>
      </c>
      <c r="B7" s="81" t="s">
        <v>153</v>
      </c>
      <c r="C7" s="82">
        <v>21</v>
      </c>
      <c r="D7" s="82">
        <v>2</v>
      </c>
      <c r="E7" s="82">
        <v>16</v>
      </c>
      <c r="F7" s="82">
        <v>88</v>
      </c>
      <c r="G7" s="82">
        <v>21</v>
      </c>
      <c r="H7" s="82">
        <v>13</v>
      </c>
      <c r="I7" s="82">
        <v>2</v>
      </c>
      <c r="J7" s="82">
        <v>3155</v>
      </c>
      <c r="K7" s="82">
        <v>57</v>
      </c>
      <c r="L7" s="82">
        <v>18</v>
      </c>
    </row>
    <row r="8" spans="1:12" ht="14.25">
      <c r="A8" s="75">
        <v>40011</v>
      </c>
      <c r="B8" s="81" t="s">
        <v>162</v>
      </c>
      <c r="C8" s="82">
        <v>1</v>
      </c>
      <c r="D8" s="82">
        <v>2</v>
      </c>
      <c r="E8" s="82">
        <v>7</v>
      </c>
      <c r="F8" s="82">
        <v>60</v>
      </c>
      <c r="G8" s="82">
        <v>30</v>
      </c>
      <c r="H8" s="82">
        <v>4</v>
      </c>
      <c r="I8" s="82">
        <v>10</v>
      </c>
      <c r="J8" s="82">
        <v>1849</v>
      </c>
      <c r="K8" s="82">
        <v>0</v>
      </c>
      <c r="L8" s="82">
        <v>0</v>
      </c>
    </row>
    <row r="9" spans="1:12" ht="14.25">
      <c r="A9" s="75">
        <v>40019</v>
      </c>
      <c r="B9" s="81" t="s">
        <v>165</v>
      </c>
      <c r="C9" s="82">
        <v>9</v>
      </c>
      <c r="D9" s="82">
        <v>10</v>
      </c>
      <c r="E9" s="82">
        <v>33</v>
      </c>
      <c r="F9" s="82">
        <v>178</v>
      </c>
      <c r="G9" s="82">
        <v>139</v>
      </c>
      <c r="H9" s="82">
        <v>23</v>
      </c>
      <c r="I9" s="82">
        <v>1</v>
      </c>
      <c r="J9" s="82">
        <v>3468</v>
      </c>
      <c r="K9" s="82">
        <v>61</v>
      </c>
      <c r="L9" s="82">
        <v>8</v>
      </c>
    </row>
    <row r="10" spans="1:12" ht="14.25">
      <c r="A10" s="75">
        <v>40025</v>
      </c>
      <c r="B10" s="81" t="s">
        <v>136</v>
      </c>
      <c r="C10" s="82">
        <v>27</v>
      </c>
      <c r="D10" s="82">
        <v>20</v>
      </c>
      <c r="E10" s="82">
        <v>63</v>
      </c>
      <c r="F10" s="82">
        <v>3218</v>
      </c>
      <c r="G10" s="82">
        <v>1208</v>
      </c>
      <c r="H10" s="82">
        <v>83</v>
      </c>
      <c r="I10" s="82">
        <v>22</v>
      </c>
      <c r="J10" s="82">
        <v>7023</v>
      </c>
      <c r="K10" s="82">
        <v>817</v>
      </c>
      <c r="L10" s="82">
        <v>121</v>
      </c>
    </row>
    <row r="11" spans="1:12" ht="14.25">
      <c r="A11" s="75">
        <v>40032</v>
      </c>
      <c r="B11" s="81" t="s">
        <v>156</v>
      </c>
      <c r="C11" s="82">
        <v>1</v>
      </c>
      <c r="D11" s="82">
        <v>7</v>
      </c>
      <c r="E11" s="82">
        <v>19</v>
      </c>
      <c r="F11" s="82">
        <v>251</v>
      </c>
      <c r="G11" s="82">
        <v>205</v>
      </c>
      <c r="H11" s="82">
        <v>43</v>
      </c>
      <c r="I11" s="82">
        <v>3</v>
      </c>
      <c r="J11" s="82">
        <v>2390</v>
      </c>
      <c r="K11" s="82">
        <v>38</v>
      </c>
      <c r="L11" s="82">
        <v>0</v>
      </c>
    </row>
    <row r="12" spans="1:12" ht="14.25">
      <c r="A12" s="75">
        <v>40033</v>
      </c>
      <c r="B12" s="81" t="s">
        <v>143</v>
      </c>
      <c r="C12" s="82">
        <v>7</v>
      </c>
      <c r="D12" s="82">
        <v>8</v>
      </c>
      <c r="E12" s="82">
        <v>12</v>
      </c>
      <c r="F12" s="82">
        <v>535</v>
      </c>
      <c r="G12" s="82">
        <v>242</v>
      </c>
      <c r="H12" s="82">
        <v>19</v>
      </c>
      <c r="I12" s="82">
        <v>0</v>
      </c>
      <c r="J12" s="82">
        <v>3990</v>
      </c>
      <c r="K12" s="82">
        <v>128</v>
      </c>
      <c r="L12" s="82">
        <v>49</v>
      </c>
    </row>
    <row r="13" spans="1:12" ht="14.25">
      <c r="A13" s="75">
        <v>40039</v>
      </c>
      <c r="B13" s="81" t="s">
        <v>159</v>
      </c>
      <c r="C13" s="82">
        <v>17</v>
      </c>
      <c r="D13" s="82">
        <v>6</v>
      </c>
      <c r="E13" s="82">
        <v>67</v>
      </c>
      <c r="F13" s="82">
        <v>75</v>
      </c>
      <c r="G13" s="82">
        <v>57</v>
      </c>
      <c r="H13" s="82">
        <v>20</v>
      </c>
      <c r="I13" s="82">
        <v>5</v>
      </c>
      <c r="J13" s="82">
        <v>4098</v>
      </c>
      <c r="K13" s="82">
        <v>11</v>
      </c>
      <c r="L13" s="82">
        <v>15</v>
      </c>
    </row>
    <row r="14" spans="1:12" ht="14.25">
      <c r="A14" s="75">
        <v>40044</v>
      </c>
      <c r="B14" s="81" t="s">
        <v>141</v>
      </c>
      <c r="C14" s="82">
        <v>3</v>
      </c>
      <c r="D14" s="82">
        <v>2</v>
      </c>
      <c r="E14" s="82">
        <v>3</v>
      </c>
      <c r="F14" s="82">
        <v>85</v>
      </c>
      <c r="G14" s="82">
        <v>53</v>
      </c>
      <c r="H14" s="82">
        <v>21</v>
      </c>
      <c r="I14" s="82">
        <v>4</v>
      </c>
      <c r="J14" s="82">
        <v>3876</v>
      </c>
      <c r="K14" s="82">
        <v>47</v>
      </c>
      <c r="L14" s="82">
        <v>16</v>
      </c>
    </row>
    <row r="15" spans="1:12" ht="14.25">
      <c r="A15" s="75">
        <v>40050</v>
      </c>
      <c r="B15" s="81" t="s">
        <v>155</v>
      </c>
      <c r="C15" s="82">
        <v>1</v>
      </c>
      <c r="D15" s="82">
        <v>28</v>
      </c>
      <c r="E15" s="82">
        <v>105</v>
      </c>
      <c r="F15" s="82">
        <v>105</v>
      </c>
      <c r="G15" s="82">
        <v>99</v>
      </c>
      <c r="H15" s="82">
        <v>11</v>
      </c>
      <c r="I15" s="82">
        <v>7</v>
      </c>
      <c r="J15" s="82">
        <v>6231</v>
      </c>
      <c r="K15" s="82">
        <v>26</v>
      </c>
      <c r="L15" s="82">
        <v>18</v>
      </c>
    </row>
    <row r="16" spans="1:12" ht="14.25">
      <c r="A16" s="75">
        <v>40051</v>
      </c>
      <c r="B16" s="81" t="s">
        <v>134</v>
      </c>
      <c r="C16" s="82">
        <v>0</v>
      </c>
      <c r="D16" s="82">
        <v>5</v>
      </c>
      <c r="E16" s="82">
        <v>20</v>
      </c>
      <c r="F16" s="82">
        <v>47</v>
      </c>
      <c r="G16" s="82">
        <v>35</v>
      </c>
      <c r="H16" s="82">
        <v>17</v>
      </c>
      <c r="I16" s="82">
        <v>10</v>
      </c>
      <c r="J16" s="82">
        <v>1309</v>
      </c>
      <c r="K16" s="82">
        <v>4</v>
      </c>
      <c r="L16" s="82">
        <v>0</v>
      </c>
    </row>
    <row r="17" spans="1:12" ht="14.25">
      <c r="A17" s="75">
        <v>40055</v>
      </c>
      <c r="B17" s="81" t="s">
        <v>148</v>
      </c>
      <c r="C17" s="82">
        <v>0</v>
      </c>
      <c r="D17" s="82">
        <v>2</v>
      </c>
      <c r="E17" s="82">
        <v>9</v>
      </c>
      <c r="F17" s="82">
        <v>79</v>
      </c>
      <c r="G17" s="82">
        <v>82</v>
      </c>
      <c r="H17" s="82">
        <v>55</v>
      </c>
      <c r="I17" s="82">
        <v>11</v>
      </c>
      <c r="J17" s="82">
        <v>2575</v>
      </c>
      <c r="K17" s="82">
        <v>34</v>
      </c>
      <c r="L17" s="82">
        <v>27</v>
      </c>
    </row>
    <row r="18" spans="1:12" ht="14.25">
      <c r="A18" s="75">
        <v>40060</v>
      </c>
      <c r="B18" s="81" t="s">
        <v>145</v>
      </c>
      <c r="C18" s="82">
        <v>1</v>
      </c>
      <c r="D18" s="82">
        <v>16</v>
      </c>
      <c r="E18" s="82">
        <v>21</v>
      </c>
      <c r="F18" s="82">
        <v>92</v>
      </c>
      <c r="G18" s="82">
        <v>50</v>
      </c>
      <c r="H18" s="82">
        <v>30</v>
      </c>
      <c r="I18" s="82">
        <v>7</v>
      </c>
      <c r="J18" s="82">
        <v>2087</v>
      </c>
      <c r="K18" s="82">
        <v>23</v>
      </c>
      <c r="L18" s="82">
        <v>0</v>
      </c>
    </row>
    <row r="19" spans="1:12" ht="14.25">
      <c r="A19" s="75">
        <v>40061</v>
      </c>
      <c r="B19" s="81" t="s">
        <v>149</v>
      </c>
      <c r="C19" s="82">
        <v>4</v>
      </c>
      <c r="D19" s="82">
        <v>6</v>
      </c>
      <c r="E19" s="82">
        <v>34</v>
      </c>
      <c r="F19" s="82">
        <v>55</v>
      </c>
      <c r="G19" s="82">
        <v>25</v>
      </c>
      <c r="H19" s="82">
        <v>15</v>
      </c>
      <c r="I19" s="82">
        <v>24</v>
      </c>
      <c r="J19" s="82">
        <v>2693</v>
      </c>
      <c r="K19" s="82">
        <v>161</v>
      </c>
      <c r="L19" s="82">
        <v>100</v>
      </c>
    </row>
    <row r="20" spans="1:12" ht="14.25">
      <c r="A20" s="75">
        <v>40062</v>
      </c>
      <c r="B20" s="81" t="s">
        <v>135</v>
      </c>
      <c r="C20" s="82">
        <v>1</v>
      </c>
      <c r="D20" s="82">
        <v>11</v>
      </c>
      <c r="E20" s="82">
        <v>45</v>
      </c>
      <c r="F20" s="82">
        <v>86</v>
      </c>
      <c r="G20" s="82">
        <v>56</v>
      </c>
      <c r="H20" s="82">
        <v>29</v>
      </c>
      <c r="I20" s="82">
        <v>12</v>
      </c>
      <c r="J20" s="82">
        <v>1653</v>
      </c>
      <c r="K20" s="82">
        <v>1</v>
      </c>
      <c r="L20" s="82">
        <v>0</v>
      </c>
    </row>
    <row r="21" spans="1:12" ht="14.25">
      <c r="A21" s="75">
        <v>40070</v>
      </c>
      <c r="B21" s="81" t="s">
        <v>146</v>
      </c>
      <c r="C21" s="82">
        <v>1</v>
      </c>
      <c r="D21" s="82">
        <v>10</v>
      </c>
      <c r="E21" s="82">
        <v>20</v>
      </c>
      <c r="F21" s="82">
        <v>157</v>
      </c>
      <c r="G21" s="82">
        <v>113</v>
      </c>
      <c r="H21" s="82">
        <v>71</v>
      </c>
      <c r="I21" s="82">
        <v>25</v>
      </c>
      <c r="J21" s="82">
        <v>4866</v>
      </c>
      <c r="K21" s="82">
        <v>42</v>
      </c>
      <c r="L21" s="82">
        <v>1</v>
      </c>
    </row>
    <row r="22" spans="1:12" ht="14.25">
      <c r="A22" s="75">
        <v>40072</v>
      </c>
      <c r="B22" s="81" t="s">
        <v>157</v>
      </c>
      <c r="C22" s="82">
        <v>1</v>
      </c>
      <c r="D22" s="82">
        <v>3</v>
      </c>
      <c r="E22" s="82">
        <v>8</v>
      </c>
      <c r="F22" s="82">
        <v>116</v>
      </c>
      <c r="G22" s="82">
        <v>49</v>
      </c>
      <c r="H22" s="82">
        <v>4</v>
      </c>
      <c r="I22" s="82">
        <v>5</v>
      </c>
      <c r="J22" s="82">
        <v>1940</v>
      </c>
      <c r="K22" s="82">
        <v>29</v>
      </c>
      <c r="L22" s="82">
        <v>20</v>
      </c>
    </row>
    <row r="23" spans="1:12" ht="14.25">
      <c r="A23" s="75">
        <v>40075</v>
      </c>
      <c r="B23" s="81" t="s">
        <v>166</v>
      </c>
      <c r="C23" s="82">
        <v>2</v>
      </c>
      <c r="D23" s="82">
        <v>26</v>
      </c>
      <c r="E23" s="82">
        <v>27</v>
      </c>
      <c r="F23" s="82">
        <v>424</v>
      </c>
      <c r="G23" s="82">
        <v>180</v>
      </c>
      <c r="H23" s="82">
        <v>33</v>
      </c>
      <c r="I23" s="82">
        <v>23</v>
      </c>
      <c r="J23" s="82">
        <v>9069</v>
      </c>
      <c r="K23" s="82">
        <v>0</v>
      </c>
      <c r="L23" s="82">
        <v>0</v>
      </c>
    </row>
    <row r="24" spans="1:12" ht="14.25">
      <c r="A24" s="75">
        <v>40080</v>
      </c>
      <c r="B24" s="81" t="s">
        <v>142</v>
      </c>
      <c r="C24" s="82">
        <v>3</v>
      </c>
      <c r="D24" s="82">
        <v>13</v>
      </c>
      <c r="E24" s="82">
        <v>21</v>
      </c>
      <c r="F24" s="82">
        <v>315</v>
      </c>
      <c r="G24" s="82">
        <v>186</v>
      </c>
      <c r="H24" s="82">
        <v>54</v>
      </c>
      <c r="I24" s="82">
        <v>9</v>
      </c>
      <c r="J24" s="82">
        <v>2427</v>
      </c>
      <c r="K24" s="82">
        <v>43</v>
      </c>
      <c r="L24" s="82">
        <v>56</v>
      </c>
    </row>
    <row r="25" spans="1:12" ht="14.25">
      <c r="A25" s="75">
        <v>40081</v>
      </c>
      <c r="B25" s="81" t="s">
        <v>164</v>
      </c>
      <c r="C25" s="82">
        <v>15</v>
      </c>
      <c r="D25" s="82">
        <v>10</v>
      </c>
      <c r="E25" s="82">
        <v>35</v>
      </c>
      <c r="F25" s="82">
        <v>78</v>
      </c>
      <c r="G25" s="82">
        <v>46</v>
      </c>
      <c r="H25" s="82">
        <v>23</v>
      </c>
      <c r="I25" s="82">
        <v>10</v>
      </c>
      <c r="J25" s="82">
        <v>3928</v>
      </c>
      <c r="K25" s="82">
        <v>0</v>
      </c>
      <c r="L25" s="82">
        <v>0</v>
      </c>
    </row>
    <row r="26" spans="1:12" ht="14.25">
      <c r="A26" s="75">
        <v>40083</v>
      </c>
      <c r="B26" s="81" t="s">
        <v>130</v>
      </c>
      <c r="C26" s="82">
        <v>0</v>
      </c>
      <c r="D26" s="82">
        <v>4</v>
      </c>
      <c r="E26" s="82">
        <v>7</v>
      </c>
      <c r="F26" s="82">
        <v>75</v>
      </c>
      <c r="G26" s="82">
        <v>54</v>
      </c>
      <c r="H26" s="82">
        <v>25</v>
      </c>
      <c r="I26" s="82">
        <v>2</v>
      </c>
      <c r="J26" s="82">
        <v>630</v>
      </c>
      <c r="K26" s="82">
        <v>20</v>
      </c>
      <c r="L26" s="82">
        <v>2</v>
      </c>
    </row>
    <row r="27" spans="1:12" ht="14.25">
      <c r="A27" s="75">
        <v>40085</v>
      </c>
      <c r="B27" s="81" t="s">
        <v>144</v>
      </c>
      <c r="C27" s="82">
        <v>0</v>
      </c>
      <c r="D27" s="82">
        <v>5</v>
      </c>
      <c r="E27" s="82">
        <v>7</v>
      </c>
      <c r="F27" s="82">
        <v>145</v>
      </c>
      <c r="G27" s="82">
        <v>150</v>
      </c>
      <c r="H27" s="82">
        <v>24</v>
      </c>
      <c r="I27" s="82">
        <v>5</v>
      </c>
      <c r="J27" s="82">
        <v>3751</v>
      </c>
      <c r="K27" s="82">
        <v>1</v>
      </c>
      <c r="L27" s="82">
        <v>0</v>
      </c>
    </row>
    <row r="28" spans="1:12" ht="14.25">
      <c r="A28" s="75">
        <v>42688</v>
      </c>
      <c r="B28" s="81" t="s">
        <v>160</v>
      </c>
      <c r="C28" s="82">
        <v>4</v>
      </c>
      <c r="D28" s="82">
        <v>3</v>
      </c>
      <c r="E28" s="82">
        <v>16</v>
      </c>
      <c r="F28" s="82">
        <v>144</v>
      </c>
      <c r="G28" s="82">
        <v>48</v>
      </c>
      <c r="H28" s="82">
        <v>6</v>
      </c>
      <c r="I28" s="82">
        <v>0</v>
      </c>
      <c r="J28" s="82">
        <v>776</v>
      </c>
      <c r="K28" s="82">
        <v>62</v>
      </c>
      <c r="L28" s="82">
        <v>0</v>
      </c>
    </row>
    <row r="29" spans="1:12" ht="14.25">
      <c r="A29" s="75">
        <v>42690</v>
      </c>
      <c r="B29" s="81" t="s">
        <v>150</v>
      </c>
      <c r="C29" s="82">
        <v>1</v>
      </c>
      <c r="D29" s="82">
        <v>1</v>
      </c>
      <c r="E29" s="82">
        <v>2</v>
      </c>
      <c r="F29" s="82">
        <v>56</v>
      </c>
      <c r="G29" s="82">
        <v>15</v>
      </c>
      <c r="H29" s="82">
        <v>15</v>
      </c>
      <c r="I29" s="82">
        <v>1</v>
      </c>
      <c r="J29" s="82">
        <v>1049</v>
      </c>
      <c r="K29" s="82">
        <v>0</v>
      </c>
      <c r="L29" s="82">
        <v>0</v>
      </c>
    </row>
    <row r="30" spans="1:12" ht="14.25">
      <c r="A30" s="75">
        <v>42691</v>
      </c>
      <c r="B30" s="81" t="s">
        <v>139</v>
      </c>
      <c r="C30" s="82">
        <v>0</v>
      </c>
      <c r="D30" s="82">
        <v>0</v>
      </c>
      <c r="E30" s="82">
        <v>15</v>
      </c>
      <c r="F30" s="82">
        <v>45</v>
      </c>
      <c r="G30" s="82">
        <v>9</v>
      </c>
      <c r="H30" s="82">
        <v>2</v>
      </c>
      <c r="I30" s="82">
        <v>1</v>
      </c>
      <c r="J30" s="82">
        <v>1231</v>
      </c>
      <c r="K30" s="82">
        <v>0</v>
      </c>
      <c r="L30" s="82">
        <v>0</v>
      </c>
    </row>
    <row r="31" spans="1:12" ht="14.25">
      <c r="A31" s="75">
        <v>42692</v>
      </c>
      <c r="B31" s="81" t="s">
        <v>209</v>
      </c>
      <c r="C31" s="82">
        <v>23</v>
      </c>
      <c r="D31" s="82">
        <v>12</v>
      </c>
      <c r="E31" s="82">
        <v>30</v>
      </c>
      <c r="F31" s="82">
        <v>279</v>
      </c>
      <c r="G31" s="82">
        <v>30</v>
      </c>
      <c r="H31" s="82">
        <v>33</v>
      </c>
      <c r="I31" s="82">
        <v>1</v>
      </c>
      <c r="J31" s="82">
        <v>5664</v>
      </c>
      <c r="K31" s="82">
        <v>1</v>
      </c>
      <c r="L31" s="82">
        <v>0</v>
      </c>
    </row>
    <row r="32" spans="1:12" ht="14.25">
      <c r="A32" s="75">
        <v>42694</v>
      </c>
      <c r="B32" s="81" t="s">
        <v>147</v>
      </c>
      <c r="C32" s="82">
        <v>36</v>
      </c>
      <c r="D32" s="82">
        <v>15</v>
      </c>
      <c r="E32" s="82">
        <v>62</v>
      </c>
      <c r="F32" s="82">
        <v>58</v>
      </c>
      <c r="G32" s="82">
        <v>11</v>
      </c>
      <c r="H32" s="82">
        <v>8</v>
      </c>
      <c r="I32" s="82">
        <v>1</v>
      </c>
      <c r="J32" s="82">
        <v>1273</v>
      </c>
      <c r="K32" s="82">
        <v>283</v>
      </c>
      <c r="L32" s="82">
        <v>0</v>
      </c>
    </row>
    <row r="33" spans="1:12" ht="14.25">
      <c r="A33" s="75">
        <v>42696</v>
      </c>
      <c r="B33" s="81" t="s">
        <v>161</v>
      </c>
      <c r="C33" s="82">
        <v>4</v>
      </c>
      <c r="D33" s="82">
        <v>8</v>
      </c>
      <c r="E33" s="82">
        <v>32</v>
      </c>
      <c r="F33" s="82">
        <v>99</v>
      </c>
      <c r="G33" s="82">
        <v>13</v>
      </c>
      <c r="H33" s="82">
        <v>2</v>
      </c>
      <c r="I33" s="82">
        <v>0</v>
      </c>
      <c r="J33" s="82">
        <v>1201</v>
      </c>
      <c r="K33" s="82">
        <v>0</v>
      </c>
      <c r="L33" s="82">
        <v>0</v>
      </c>
    </row>
    <row r="34" spans="1:12" ht="14.25">
      <c r="A34" s="75">
        <v>42698</v>
      </c>
      <c r="B34" s="81" t="s">
        <v>154</v>
      </c>
      <c r="C34" s="82">
        <v>0</v>
      </c>
      <c r="D34" s="82">
        <v>3</v>
      </c>
      <c r="E34" s="82">
        <v>0</v>
      </c>
      <c r="F34" s="82">
        <v>54</v>
      </c>
      <c r="G34" s="82">
        <v>0</v>
      </c>
      <c r="H34" s="82">
        <v>1</v>
      </c>
      <c r="I34" s="82">
        <v>0</v>
      </c>
      <c r="J34" s="82">
        <v>698</v>
      </c>
      <c r="K34" s="82">
        <v>10</v>
      </c>
      <c r="L34" s="82">
        <v>5</v>
      </c>
    </row>
    <row r="35" spans="1:12" ht="14.25">
      <c r="A35" s="75">
        <v>42699</v>
      </c>
      <c r="B35" s="81" t="s">
        <v>137</v>
      </c>
      <c r="C35" s="82">
        <v>0</v>
      </c>
      <c r="D35" s="82">
        <v>5</v>
      </c>
      <c r="E35" s="82">
        <v>6</v>
      </c>
      <c r="F35" s="82">
        <v>136</v>
      </c>
      <c r="G35" s="82">
        <v>4</v>
      </c>
      <c r="H35" s="82">
        <v>13</v>
      </c>
      <c r="I35" s="82">
        <v>0</v>
      </c>
      <c r="J35" s="82">
        <v>639</v>
      </c>
      <c r="K35" s="82">
        <v>76</v>
      </c>
      <c r="L35" s="82">
        <v>0</v>
      </c>
    </row>
    <row r="36" spans="1:12" ht="14.25">
      <c r="A36" s="75">
        <v>42700</v>
      </c>
      <c r="B36" s="81" t="s">
        <v>138</v>
      </c>
      <c r="C36" s="82">
        <v>4</v>
      </c>
      <c r="D36" s="82">
        <v>9</v>
      </c>
      <c r="E36" s="82">
        <v>80</v>
      </c>
      <c r="F36" s="82">
        <v>154</v>
      </c>
      <c r="G36" s="82">
        <v>17</v>
      </c>
      <c r="H36" s="82">
        <v>8</v>
      </c>
      <c r="I36" s="82">
        <v>0</v>
      </c>
      <c r="J36" s="82">
        <v>3629</v>
      </c>
      <c r="K36" s="82">
        <v>0</v>
      </c>
      <c r="L36" s="82">
        <v>0</v>
      </c>
    </row>
    <row r="37" spans="1:12" ht="14.25">
      <c r="A37" s="75">
        <v>42702</v>
      </c>
      <c r="B37" s="81" t="s">
        <v>210</v>
      </c>
      <c r="C37" s="82">
        <v>7</v>
      </c>
      <c r="D37" s="82">
        <v>2</v>
      </c>
      <c r="E37" s="82">
        <v>4</v>
      </c>
      <c r="F37" s="82">
        <v>162</v>
      </c>
      <c r="G37" s="82">
        <v>32</v>
      </c>
      <c r="H37" s="82">
        <v>8</v>
      </c>
      <c r="I37" s="82">
        <v>0</v>
      </c>
      <c r="J37" s="82">
        <v>1059</v>
      </c>
      <c r="K37" s="82">
        <v>0</v>
      </c>
      <c r="L37" s="82">
        <v>0</v>
      </c>
    </row>
    <row r="38" spans="1:12" ht="14.25">
      <c r="A38" s="75">
        <v>42703</v>
      </c>
      <c r="B38" s="81" t="s">
        <v>140</v>
      </c>
      <c r="C38" s="82">
        <v>0</v>
      </c>
      <c r="D38" s="82">
        <v>3</v>
      </c>
      <c r="E38" s="82">
        <v>21</v>
      </c>
      <c r="F38" s="82">
        <v>86</v>
      </c>
      <c r="G38" s="82">
        <v>34</v>
      </c>
      <c r="H38" s="82">
        <v>14</v>
      </c>
      <c r="I38" s="82">
        <v>0</v>
      </c>
      <c r="J38" s="82">
        <v>1561</v>
      </c>
      <c r="K38" s="82">
        <v>42</v>
      </c>
      <c r="L38" s="82">
        <v>0</v>
      </c>
    </row>
    <row r="39" spans="3:12" ht="14.25">
      <c r="C39" s="91">
        <f>SUM(C2:C38)</f>
        <v>240</v>
      </c>
      <c r="D39" s="91">
        <f aca="true" t="shared" si="0" ref="D39:L39">SUM(D2:D38)</f>
        <v>302</v>
      </c>
      <c r="E39" s="91">
        <f t="shared" si="0"/>
        <v>1015</v>
      </c>
      <c r="F39" s="91">
        <f t="shared" si="0"/>
        <v>7864</v>
      </c>
      <c r="G39" s="91">
        <f t="shared" si="0"/>
        <v>3463</v>
      </c>
      <c r="H39" s="91">
        <f t="shared" si="0"/>
        <v>815</v>
      </c>
      <c r="I39" s="91">
        <f t="shared" si="0"/>
        <v>220</v>
      </c>
      <c r="J39" s="91">
        <f t="shared" si="0"/>
        <v>102927</v>
      </c>
      <c r="K39" s="91">
        <f t="shared" si="0"/>
        <v>2130</v>
      </c>
      <c r="L39" s="91">
        <f t="shared" si="0"/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37" sqref="A37:IV37"/>
    </sheetView>
  </sheetViews>
  <sheetFormatPr defaultColWidth="9.140625" defaultRowHeight="15"/>
  <cols>
    <col min="1" max="1" width="14.00390625" style="0" bestFit="1" customWidth="1"/>
    <col min="2" max="2" width="47.57421875" style="0" bestFit="1" customWidth="1"/>
    <col min="3" max="3" width="39.28125" style="0" bestFit="1" customWidth="1"/>
  </cols>
  <sheetData>
    <row r="1" spans="1:3" ht="14.25">
      <c r="A1" t="s">
        <v>90</v>
      </c>
      <c r="B1" t="s">
        <v>224</v>
      </c>
      <c r="C1" t="s">
        <v>231</v>
      </c>
    </row>
    <row r="2" spans="1:3" ht="14.25">
      <c r="A2">
        <v>40083</v>
      </c>
      <c r="B2" t="s">
        <v>130</v>
      </c>
      <c r="C2">
        <v>1803</v>
      </c>
    </row>
    <row r="3" spans="1:3" ht="14.25">
      <c r="A3">
        <v>42702</v>
      </c>
      <c r="B3" t="s">
        <v>210</v>
      </c>
      <c r="C3">
        <v>800</v>
      </c>
    </row>
    <row r="4" spans="1:3" ht="14.25">
      <c r="A4">
        <v>42692</v>
      </c>
      <c r="B4" t="s">
        <v>209</v>
      </c>
      <c r="C4">
        <v>3771</v>
      </c>
    </row>
    <row r="5" spans="1:3" ht="14.25">
      <c r="A5">
        <v>40004</v>
      </c>
      <c r="B5" t="s">
        <v>133</v>
      </c>
      <c r="C5">
        <v>3837</v>
      </c>
    </row>
    <row r="6" spans="1:3" ht="14.25">
      <c r="A6">
        <v>40051</v>
      </c>
      <c r="B6" t="s">
        <v>134</v>
      </c>
      <c r="C6">
        <v>1453</v>
      </c>
    </row>
    <row r="7" spans="1:3" ht="14.25">
      <c r="A7">
        <v>40062</v>
      </c>
      <c r="B7" t="s">
        <v>172</v>
      </c>
      <c r="C7">
        <v>3105</v>
      </c>
    </row>
    <row r="8" spans="1:3" ht="14.25">
      <c r="A8">
        <v>40025</v>
      </c>
      <c r="B8" t="s">
        <v>136</v>
      </c>
      <c r="C8">
        <v>6009</v>
      </c>
    </row>
    <row r="9" spans="1:3" ht="14.25">
      <c r="A9">
        <v>42700</v>
      </c>
      <c r="B9" t="s">
        <v>211</v>
      </c>
      <c r="C9">
        <v>3016</v>
      </c>
    </row>
    <row r="10" spans="1:3" ht="14.25">
      <c r="A10">
        <v>42703</v>
      </c>
      <c r="B10" t="s">
        <v>212</v>
      </c>
      <c r="C10">
        <v>1274</v>
      </c>
    </row>
    <row r="11" spans="1:3" ht="14.25">
      <c r="A11">
        <v>40044</v>
      </c>
      <c r="B11" t="s">
        <v>141</v>
      </c>
      <c r="C11">
        <v>2825</v>
      </c>
    </row>
    <row r="12" spans="1:3" ht="14.25">
      <c r="A12">
        <v>40080</v>
      </c>
      <c r="B12" t="s">
        <v>142</v>
      </c>
      <c r="C12">
        <v>4928</v>
      </c>
    </row>
    <row r="13" spans="1:3" ht="14.25">
      <c r="A13">
        <v>40033</v>
      </c>
      <c r="B13" t="s">
        <v>214</v>
      </c>
      <c r="C13">
        <v>4603</v>
      </c>
    </row>
    <row r="14" spans="1:3" ht="14.25">
      <c r="A14">
        <v>40085</v>
      </c>
      <c r="B14" t="s">
        <v>144</v>
      </c>
      <c r="C14">
        <v>2706</v>
      </c>
    </row>
    <row r="15" spans="1:3" ht="14.25">
      <c r="A15">
        <v>40060</v>
      </c>
      <c r="B15" t="s">
        <v>145</v>
      </c>
      <c r="C15">
        <v>2881</v>
      </c>
    </row>
    <row r="16" spans="1:3" ht="14.25">
      <c r="A16">
        <v>40070</v>
      </c>
      <c r="B16" t="s">
        <v>215</v>
      </c>
      <c r="C16">
        <v>3197</v>
      </c>
    </row>
    <row r="17" spans="1:3" ht="14.25">
      <c r="A17">
        <v>42694</v>
      </c>
      <c r="B17" t="s">
        <v>147</v>
      </c>
      <c r="C17">
        <v>1248</v>
      </c>
    </row>
    <row r="18" spans="1:3" ht="14.25">
      <c r="A18">
        <v>40055</v>
      </c>
      <c r="B18" t="s">
        <v>148</v>
      </c>
      <c r="C18">
        <v>1662</v>
      </c>
    </row>
    <row r="19" spans="1:3" ht="14.25">
      <c r="A19">
        <v>40061</v>
      </c>
      <c r="B19" t="s">
        <v>149</v>
      </c>
      <c r="C19">
        <v>2984</v>
      </c>
    </row>
    <row r="20" spans="1:3" ht="14.25">
      <c r="A20">
        <v>42691</v>
      </c>
      <c r="B20" t="s">
        <v>139</v>
      </c>
      <c r="C20">
        <v>1034</v>
      </c>
    </row>
    <row r="21" spans="1:3" ht="14.25">
      <c r="A21">
        <v>40005</v>
      </c>
      <c r="B21" t="s">
        <v>151</v>
      </c>
      <c r="C21">
        <v>3431</v>
      </c>
    </row>
    <row r="22" spans="1:3" ht="14.25">
      <c r="A22">
        <v>40006</v>
      </c>
      <c r="B22" t="s">
        <v>152</v>
      </c>
      <c r="C22">
        <v>2607</v>
      </c>
    </row>
    <row r="23" spans="1:3" ht="14.25">
      <c r="A23">
        <v>40010</v>
      </c>
      <c r="B23" t="s">
        <v>153</v>
      </c>
      <c r="C23">
        <v>2449</v>
      </c>
    </row>
    <row r="24" spans="1:3" ht="14.25">
      <c r="A24">
        <v>42690</v>
      </c>
      <c r="B24" t="s">
        <v>216</v>
      </c>
      <c r="C24">
        <v>1658</v>
      </c>
    </row>
    <row r="25" spans="1:3" ht="14.25">
      <c r="A25">
        <v>42699</v>
      </c>
      <c r="B25" t="s">
        <v>137</v>
      </c>
      <c r="C25">
        <v>570</v>
      </c>
    </row>
    <row r="26" spans="1:3" ht="14.25">
      <c r="A26">
        <v>40050</v>
      </c>
      <c r="B26" t="s">
        <v>155</v>
      </c>
      <c r="C26">
        <v>3386</v>
      </c>
    </row>
    <row r="27" spans="1:3" ht="14.25">
      <c r="A27">
        <v>40032</v>
      </c>
      <c r="B27" t="s">
        <v>217</v>
      </c>
      <c r="C27">
        <v>1747</v>
      </c>
    </row>
    <row r="28" spans="1:3" ht="14.25">
      <c r="A28">
        <v>40072</v>
      </c>
      <c r="B28" t="s">
        <v>157</v>
      </c>
      <c r="C28">
        <v>1319</v>
      </c>
    </row>
    <row r="29" spans="1:3" ht="14.25">
      <c r="A29">
        <v>40003</v>
      </c>
      <c r="B29" t="s">
        <v>158</v>
      </c>
      <c r="C29">
        <v>1549</v>
      </c>
    </row>
    <row r="30" spans="1:3" ht="14.25">
      <c r="A30">
        <v>40039</v>
      </c>
      <c r="B30" t="s">
        <v>159</v>
      </c>
      <c r="C30">
        <v>2753</v>
      </c>
    </row>
    <row r="31" spans="1:3" ht="14.25">
      <c r="A31">
        <v>42688</v>
      </c>
      <c r="B31" t="s">
        <v>160</v>
      </c>
      <c r="C31">
        <v>3392</v>
      </c>
    </row>
    <row r="32" spans="1:3" ht="14.25">
      <c r="A32">
        <v>42696</v>
      </c>
      <c r="B32" t="s">
        <v>161</v>
      </c>
      <c r="C32">
        <v>971</v>
      </c>
    </row>
    <row r="33" spans="1:3" ht="14.25">
      <c r="A33">
        <v>40011</v>
      </c>
      <c r="B33" t="s">
        <v>162</v>
      </c>
      <c r="C33">
        <v>1871</v>
      </c>
    </row>
    <row r="34" spans="1:3" ht="14.25">
      <c r="A34">
        <v>40007</v>
      </c>
      <c r="B34" t="s">
        <v>163</v>
      </c>
      <c r="C34">
        <v>3478</v>
      </c>
    </row>
    <row r="35" spans="1:3" ht="14.25">
      <c r="A35">
        <v>40081</v>
      </c>
      <c r="B35" t="s">
        <v>164</v>
      </c>
      <c r="C35">
        <v>4015</v>
      </c>
    </row>
    <row r="36" spans="1:3" ht="14.25">
      <c r="A36">
        <v>40019</v>
      </c>
      <c r="B36" t="s">
        <v>165</v>
      </c>
      <c r="C36">
        <v>2676</v>
      </c>
    </row>
    <row r="37" spans="1:3" ht="14.25">
      <c r="A37">
        <v>40075</v>
      </c>
      <c r="B37" t="s">
        <v>166</v>
      </c>
      <c r="C37">
        <v>6510</v>
      </c>
    </row>
    <row r="38" spans="1:3" ht="14.25">
      <c r="A38">
        <v>42698</v>
      </c>
      <c r="B38" t="s">
        <v>218</v>
      </c>
      <c r="C38">
        <v>645</v>
      </c>
    </row>
    <row r="39" spans="2:3" ht="14.25">
      <c r="B39" t="s">
        <v>213</v>
      </c>
      <c r="C39">
        <v>98163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A27" sqref="A27:IV27"/>
    </sheetView>
  </sheetViews>
  <sheetFormatPr defaultColWidth="9.140625" defaultRowHeight="15"/>
  <cols>
    <col min="1" max="1" width="6.00390625" style="0" bestFit="1" customWidth="1"/>
    <col min="2" max="2" width="35.57421875" style="0" bestFit="1" customWidth="1"/>
    <col min="3" max="3" width="15.8515625" style="0" bestFit="1" customWidth="1"/>
    <col min="5" max="5" width="24.8515625" style="0" bestFit="1" customWidth="1"/>
  </cols>
  <sheetData>
    <row r="1" spans="1:6" ht="39.75">
      <c r="A1" s="86" t="s">
        <v>89</v>
      </c>
      <c r="B1" s="87" t="s">
        <v>200</v>
      </c>
      <c r="C1" s="88" t="s">
        <v>203</v>
      </c>
      <c r="D1" s="88" t="s">
        <v>204</v>
      </c>
      <c r="E1" s="85" t="s">
        <v>232</v>
      </c>
      <c r="F1" s="85" t="s">
        <v>39</v>
      </c>
    </row>
    <row r="2" spans="1:6" ht="14.25">
      <c r="A2" s="93">
        <v>40003</v>
      </c>
      <c r="B2" s="89" t="s">
        <v>158</v>
      </c>
      <c r="C2" s="90">
        <v>84</v>
      </c>
      <c r="D2" s="90">
        <v>45</v>
      </c>
      <c r="E2" s="91">
        <v>129</v>
      </c>
      <c r="F2" s="92">
        <f>E2/$E$39</f>
        <v>0.0057638175237925025</v>
      </c>
    </row>
    <row r="3" spans="1:6" ht="14.25">
      <c r="A3" s="93">
        <v>40004</v>
      </c>
      <c r="B3" s="89" t="s">
        <v>133</v>
      </c>
      <c r="C3" s="90">
        <v>127</v>
      </c>
      <c r="D3" s="90">
        <v>60</v>
      </c>
      <c r="E3" s="91">
        <v>187</v>
      </c>
      <c r="F3" s="92">
        <f aca="true" t="shared" si="0" ref="F3:F38">E3/$E$39</f>
        <v>0.008355301371699209</v>
      </c>
    </row>
    <row r="4" spans="1:6" ht="14.25">
      <c r="A4" s="93">
        <v>40005</v>
      </c>
      <c r="B4" s="89" t="s">
        <v>151</v>
      </c>
      <c r="C4" s="90">
        <v>188</v>
      </c>
      <c r="D4" s="90">
        <v>58</v>
      </c>
      <c r="E4" s="91">
        <v>246</v>
      </c>
      <c r="F4" s="92">
        <f t="shared" si="0"/>
        <v>0.010991465975604308</v>
      </c>
    </row>
    <row r="5" spans="1:6" ht="14.25">
      <c r="A5" s="93">
        <v>40006</v>
      </c>
      <c r="B5" s="89" t="s">
        <v>152</v>
      </c>
      <c r="C5" s="90">
        <v>121</v>
      </c>
      <c r="D5" s="90">
        <v>102</v>
      </c>
      <c r="E5" s="91">
        <v>223</v>
      </c>
      <c r="F5" s="92">
        <f t="shared" si="0"/>
        <v>0.009963808587641303</v>
      </c>
    </row>
    <row r="6" spans="1:6" ht="14.25">
      <c r="A6" s="93">
        <v>40007</v>
      </c>
      <c r="B6" s="89" t="s">
        <v>163</v>
      </c>
      <c r="C6" s="90">
        <v>121</v>
      </c>
      <c r="D6" s="90">
        <v>36</v>
      </c>
      <c r="E6" s="91">
        <v>157</v>
      </c>
      <c r="F6" s="92">
        <f t="shared" si="0"/>
        <v>0.007014878691747464</v>
      </c>
    </row>
    <row r="7" spans="1:6" ht="14.25">
      <c r="A7" s="93">
        <v>40010</v>
      </c>
      <c r="B7" s="89" t="s">
        <v>153</v>
      </c>
      <c r="C7" s="90">
        <v>205</v>
      </c>
      <c r="D7" s="90">
        <v>58</v>
      </c>
      <c r="E7" s="91">
        <v>263</v>
      </c>
      <c r="F7" s="92">
        <f t="shared" si="0"/>
        <v>0.011751038827576962</v>
      </c>
    </row>
    <row r="8" spans="1:6" ht="14.25">
      <c r="A8" s="93">
        <v>40011</v>
      </c>
      <c r="B8" s="89" t="s">
        <v>162</v>
      </c>
      <c r="C8" s="90">
        <v>105</v>
      </c>
      <c r="D8" s="90">
        <v>59</v>
      </c>
      <c r="E8" s="91">
        <v>164</v>
      </c>
      <c r="F8" s="92">
        <f t="shared" si="0"/>
        <v>0.0073276439837362045</v>
      </c>
    </row>
    <row r="9" spans="1:6" ht="14.25">
      <c r="A9" s="93">
        <v>40019</v>
      </c>
      <c r="B9" s="89" t="s">
        <v>165</v>
      </c>
      <c r="C9" s="90">
        <v>379</v>
      </c>
      <c r="D9" s="90">
        <v>236</v>
      </c>
      <c r="E9" s="91">
        <v>615</v>
      </c>
      <c r="F9" s="92">
        <f t="shared" si="0"/>
        <v>0.02747866493901077</v>
      </c>
    </row>
    <row r="10" spans="1:6" ht="14.25">
      <c r="A10" s="93">
        <v>40025</v>
      </c>
      <c r="B10" s="89" t="s">
        <v>136</v>
      </c>
      <c r="C10" s="90">
        <v>6275</v>
      </c>
      <c r="D10" s="90">
        <v>2300</v>
      </c>
      <c r="E10" s="91">
        <v>8575</v>
      </c>
      <c r="F10" s="92">
        <f t="shared" si="0"/>
        <v>0.38313748268620706</v>
      </c>
    </row>
    <row r="11" spans="1:6" ht="14.25">
      <c r="A11" s="93">
        <v>40032</v>
      </c>
      <c r="B11" s="89" t="s">
        <v>156</v>
      </c>
      <c r="C11" s="90">
        <v>593</v>
      </c>
      <c r="D11" s="90">
        <v>452</v>
      </c>
      <c r="E11" s="91">
        <v>1045</v>
      </c>
      <c r="F11" s="92">
        <f t="shared" si="0"/>
        <v>0.04669139001831911</v>
      </c>
    </row>
    <row r="12" spans="1:6" ht="14.25">
      <c r="A12" s="93">
        <v>40033</v>
      </c>
      <c r="B12" s="89" t="s">
        <v>143</v>
      </c>
      <c r="C12" s="90">
        <v>1037</v>
      </c>
      <c r="D12" s="90">
        <v>440</v>
      </c>
      <c r="E12" s="91">
        <v>1477</v>
      </c>
      <c r="F12" s="92">
        <f t="shared" si="0"/>
        <v>0.06599347660962424</v>
      </c>
    </row>
    <row r="13" spans="1:6" ht="14.25">
      <c r="A13" s="93">
        <v>40039</v>
      </c>
      <c r="B13" s="89" t="s">
        <v>159</v>
      </c>
      <c r="C13" s="90">
        <v>175</v>
      </c>
      <c r="D13" s="90">
        <v>129</v>
      </c>
      <c r="E13" s="91">
        <v>304</v>
      </c>
      <c r="F13" s="92">
        <f t="shared" si="0"/>
        <v>0.013582949823511013</v>
      </c>
    </row>
    <row r="14" spans="1:6" ht="14.25">
      <c r="A14" s="93">
        <v>40044</v>
      </c>
      <c r="B14" s="89" t="s">
        <v>141</v>
      </c>
      <c r="C14" s="90">
        <v>164</v>
      </c>
      <c r="D14" s="90">
        <v>116</v>
      </c>
      <c r="E14" s="91">
        <v>280</v>
      </c>
      <c r="F14" s="92">
        <f t="shared" si="0"/>
        <v>0.012510611679549618</v>
      </c>
    </row>
    <row r="15" spans="1:6" ht="14.25">
      <c r="A15" s="93">
        <v>40050</v>
      </c>
      <c r="B15" s="89" t="s">
        <v>155</v>
      </c>
      <c r="C15" s="90">
        <v>177</v>
      </c>
      <c r="D15" s="90">
        <v>186</v>
      </c>
      <c r="E15" s="91">
        <v>363</v>
      </c>
      <c r="F15" s="92">
        <f t="shared" si="0"/>
        <v>0.016219114427416113</v>
      </c>
    </row>
    <row r="16" spans="1:6" ht="14.25">
      <c r="A16" s="93">
        <v>40051</v>
      </c>
      <c r="B16" s="89" t="s">
        <v>134</v>
      </c>
      <c r="C16" s="90">
        <v>84</v>
      </c>
      <c r="D16" s="90">
        <v>69</v>
      </c>
      <c r="E16" s="91">
        <v>153</v>
      </c>
      <c r="F16" s="92">
        <f t="shared" si="0"/>
        <v>0.006836155667753898</v>
      </c>
    </row>
    <row r="17" spans="1:6" ht="14.25">
      <c r="A17" s="93">
        <v>40055</v>
      </c>
      <c r="B17" s="89" t="s">
        <v>148</v>
      </c>
      <c r="C17" s="90">
        <v>153</v>
      </c>
      <c r="D17" s="90">
        <v>113</v>
      </c>
      <c r="E17" s="91">
        <v>266</v>
      </c>
      <c r="F17" s="92">
        <f t="shared" si="0"/>
        <v>0.011885081095572137</v>
      </c>
    </row>
    <row r="18" spans="1:6" ht="14.25">
      <c r="A18" s="93">
        <v>40060</v>
      </c>
      <c r="B18" s="89" t="s">
        <v>145</v>
      </c>
      <c r="C18" s="90">
        <v>203</v>
      </c>
      <c r="D18" s="90">
        <v>161</v>
      </c>
      <c r="E18" s="91">
        <v>364</v>
      </c>
      <c r="F18" s="92">
        <f t="shared" si="0"/>
        <v>0.016263795183414503</v>
      </c>
    </row>
    <row r="19" spans="1:6" ht="14.25">
      <c r="A19" s="93">
        <v>40061</v>
      </c>
      <c r="B19" s="89" t="s">
        <v>149</v>
      </c>
      <c r="C19" s="90">
        <v>94</v>
      </c>
      <c r="D19" s="90">
        <v>63</v>
      </c>
      <c r="E19" s="91">
        <v>157</v>
      </c>
      <c r="F19" s="92">
        <f t="shared" si="0"/>
        <v>0.007014878691747464</v>
      </c>
    </row>
    <row r="20" spans="1:6" ht="14.25">
      <c r="A20" s="93">
        <v>40062</v>
      </c>
      <c r="B20" s="89" t="s">
        <v>135</v>
      </c>
      <c r="C20" s="90">
        <v>200</v>
      </c>
      <c r="D20" s="90">
        <v>107</v>
      </c>
      <c r="E20" s="91">
        <v>307</v>
      </c>
      <c r="F20" s="92">
        <f t="shared" si="0"/>
        <v>0.013716992091506189</v>
      </c>
    </row>
    <row r="21" spans="1:6" ht="14.25">
      <c r="A21" s="93">
        <v>40070</v>
      </c>
      <c r="B21" s="89" t="s">
        <v>146</v>
      </c>
      <c r="C21" s="90">
        <v>290</v>
      </c>
      <c r="D21" s="90">
        <v>270</v>
      </c>
      <c r="E21" s="91">
        <v>560</v>
      </c>
      <c r="F21" s="92">
        <f t="shared" si="0"/>
        <v>0.025021223359099235</v>
      </c>
    </row>
    <row r="22" spans="1:6" ht="14.25">
      <c r="A22" s="93">
        <v>40072</v>
      </c>
      <c r="B22" s="89" t="s">
        <v>157</v>
      </c>
      <c r="C22" s="90">
        <v>243</v>
      </c>
      <c r="D22" s="90">
        <v>117</v>
      </c>
      <c r="E22" s="91">
        <v>360</v>
      </c>
      <c r="F22" s="92">
        <f t="shared" si="0"/>
        <v>0.016085072159420937</v>
      </c>
    </row>
    <row r="23" spans="1:6" ht="14.25">
      <c r="A23" s="93">
        <v>40075</v>
      </c>
      <c r="B23" s="89" t="s">
        <v>166</v>
      </c>
      <c r="C23" s="90">
        <v>884</v>
      </c>
      <c r="D23" s="90">
        <v>343</v>
      </c>
      <c r="E23" s="91">
        <v>1227</v>
      </c>
      <c r="F23" s="92">
        <f t="shared" si="0"/>
        <v>0.05482328761002636</v>
      </c>
    </row>
    <row r="24" spans="1:6" ht="14.25">
      <c r="A24" s="93">
        <v>40080</v>
      </c>
      <c r="B24" s="89" t="s">
        <v>142</v>
      </c>
      <c r="C24" s="90">
        <v>519</v>
      </c>
      <c r="D24" s="90">
        <v>360</v>
      </c>
      <c r="E24" s="91">
        <v>879</v>
      </c>
      <c r="F24" s="92">
        <f t="shared" si="0"/>
        <v>0.03927438452258612</v>
      </c>
    </row>
    <row r="25" spans="1:6" ht="14.25">
      <c r="A25" s="93">
        <v>40081</v>
      </c>
      <c r="B25" s="89" t="s">
        <v>164</v>
      </c>
      <c r="C25" s="90">
        <v>191</v>
      </c>
      <c r="D25" s="90">
        <v>114</v>
      </c>
      <c r="E25" s="91">
        <v>305</v>
      </c>
      <c r="F25" s="92">
        <f t="shared" si="0"/>
        <v>0.013627630579509406</v>
      </c>
    </row>
    <row r="26" spans="1:6" ht="14.25">
      <c r="A26" s="93">
        <v>40083</v>
      </c>
      <c r="B26" s="89" t="s">
        <v>130</v>
      </c>
      <c r="C26" s="90">
        <v>143</v>
      </c>
      <c r="D26" s="90">
        <v>120</v>
      </c>
      <c r="E26" s="91">
        <v>263</v>
      </c>
      <c r="F26" s="92">
        <f t="shared" si="0"/>
        <v>0.011751038827576962</v>
      </c>
    </row>
    <row r="27" spans="1:6" ht="14.25">
      <c r="A27" s="93">
        <v>40085</v>
      </c>
      <c r="B27" s="89" t="s">
        <v>144</v>
      </c>
      <c r="C27" s="90">
        <v>382</v>
      </c>
      <c r="D27" s="90">
        <v>303</v>
      </c>
      <c r="E27" s="91">
        <v>685</v>
      </c>
      <c r="F27" s="92">
        <f t="shared" si="0"/>
        <v>0.030606317858898172</v>
      </c>
    </row>
    <row r="28" spans="1:6" ht="14.25">
      <c r="A28" s="93">
        <v>42688</v>
      </c>
      <c r="B28" s="89" t="s">
        <v>160</v>
      </c>
      <c r="C28" s="90">
        <v>287</v>
      </c>
      <c r="D28" s="90">
        <v>106</v>
      </c>
      <c r="E28" s="91">
        <v>393</v>
      </c>
      <c r="F28" s="92">
        <f t="shared" si="0"/>
        <v>0.017559537107367858</v>
      </c>
    </row>
    <row r="29" spans="1:6" ht="14.25">
      <c r="A29" s="93">
        <v>42690</v>
      </c>
      <c r="B29" s="89" t="s">
        <v>150</v>
      </c>
      <c r="C29" s="90">
        <v>77</v>
      </c>
      <c r="D29" s="90">
        <v>34</v>
      </c>
      <c r="E29" s="91">
        <v>111</v>
      </c>
      <c r="F29" s="92">
        <f t="shared" si="0"/>
        <v>0.004959563915821455</v>
      </c>
    </row>
    <row r="30" spans="1:6" ht="14.25">
      <c r="A30" s="93">
        <v>42691</v>
      </c>
      <c r="B30" s="89" t="s">
        <v>139</v>
      </c>
      <c r="C30" s="90">
        <v>99</v>
      </c>
      <c r="D30" s="90">
        <v>18</v>
      </c>
      <c r="E30" s="91">
        <v>117</v>
      </c>
      <c r="F30" s="92">
        <f t="shared" si="0"/>
        <v>0.005227648451811805</v>
      </c>
    </row>
    <row r="31" spans="1:6" ht="14.25">
      <c r="A31" s="93">
        <v>42692</v>
      </c>
      <c r="B31" s="89" t="s">
        <v>209</v>
      </c>
      <c r="C31" s="90">
        <v>437</v>
      </c>
      <c r="D31" s="90">
        <v>90</v>
      </c>
      <c r="E31" s="91">
        <v>527</v>
      </c>
      <c r="F31" s="92">
        <f t="shared" si="0"/>
        <v>0.023546758411152318</v>
      </c>
    </row>
    <row r="32" spans="1:6" ht="14.25">
      <c r="A32" s="93">
        <v>42694</v>
      </c>
      <c r="B32" s="89" t="s">
        <v>147</v>
      </c>
      <c r="C32" s="90">
        <v>135</v>
      </c>
      <c r="D32" s="90">
        <v>23</v>
      </c>
      <c r="E32" s="91">
        <v>158</v>
      </c>
      <c r="F32" s="92">
        <f t="shared" si="0"/>
        <v>0.007059559447745856</v>
      </c>
    </row>
    <row r="33" spans="1:6" ht="14.25">
      <c r="A33" s="93">
        <v>42696</v>
      </c>
      <c r="B33" s="89" t="s">
        <v>161</v>
      </c>
      <c r="C33" s="90">
        <v>160</v>
      </c>
      <c r="D33" s="90">
        <v>33</v>
      </c>
      <c r="E33" s="91">
        <v>193</v>
      </c>
      <c r="F33" s="92">
        <f t="shared" si="0"/>
        <v>0.008623385907689558</v>
      </c>
    </row>
    <row r="34" spans="1:6" ht="14.25">
      <c r="A34" s="93">
        <v>42698</v>
      </c>
      <c r="B34" s="89" t="s">
        <v>154</v>
      </c>
      <c r="C34" s="90">
        <v>96</v>
      </c>
      <c r="D34" s="90">
        <v>1</v>
      </c>
      <c r="E34" s="91">
        <v>97</v>
      </c>
      <c r="F34" s="92">
        <f t="shared" si="0"/>
        <v>0.004334033331843975</v>
      </c>
    </row>
    <row r="35" spans="1:6" ht="14.25">
      <c r="A35" s="93">
        <v>42699</v>
      </c>
      <c r="B35" s="89" t="s">
        <v>137</v>
      </c>
      <c r="C35" s="90">
        <v>314</v>
      </c>
      <c r="D35" s="90">
        <v>27</v>
      </c>
      <c r="E35" s="91">
        <v>341</v>
      </c>
      <c r="F35" s="92">
        <f t="shared" si="0"/>
        <v>0.015236137795451498</v>
      </c>
    </row>
    <row r="36" spans="1:6" ht="14.25">
      <c r="A36" s="93">
        <v>42700</v>
      </c>
      <c r="B36" s="89" t="s">
        <v>138</v>
      </c>
      <c r="C36" s="90">
        <v>249</v>
      </c>
      <c r="D36" s="90">
        <v>47</v>
      </c>
      <c r="E36" s="91">
        <v>296</v>
      </c>
      <c r="F36" s="92">
        <f t="shared" si="0"/>
        <v>0.013225503775523883</v>
      </c>
    </row>
    <row r="37" spans="1:6" ht="14.25">
      <c r="A37" s="93">
        <v>42702</v>
      </c>
      <c r="B37" s="89" t="s">
        <v>210</v>
      </c>
      <c r="C37" s="90">
        <v>296</v>
      </c>
      <c r="D37" s="90">
        <v>64</v>
      </c>
      <c r="E37" s="91">
        <v>360</v>
      </c>
      <c r="F37" s="92">
        <f t="shared" si="0"/>
        <v>0.016085072159420937</v>
      </c>
    </row>
    <row r="38" spans="1:6" ht="14.25">
      <c r="A38" s="93">
        <v>42703</v>
      </c>
      <c r="B38" s="89" t="s">
        <v>140</v>
      </c>
      <c r="C38" s="90">
        <v>183</v>
      </c>
      <c r="D38" s="90">
        <v>51</v>
      </c>
      <c r="E38" s="91">
        <v>234</v>
      </c>
      <c r="F38" s="92">
        <f t="shared" si="0"/>
        <v>0.01045529690362361</v>
      </c>
    </row>
    <row r="39" spans="1:6" ht="14.25">
      <c r="A39" s="85"/>
      <c r="B39" s="85"/>
      <c r="C39" s="85"/>
      <c r="D39" s="85"/>
      <c r="E39" s="91">
        <v>22381</v>
      </c>
      <c r="F39" s="8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2.7109375" style="0" bestFit="1" customWidth="1"/>
    <col min="2" max="2" width="37.140625" style="0" bestFit="1" customWidth="1"/>
  </cols>
  <sheetData>
    <row r="1" spans="1:3" ht="14.25">
      <c r="A1" t="s">
        <v>90</v>
      </c>
      <c r="B1" t="s">
        <v>167</v>
      </c>
      <c r="C1" t="s">
        <v>219</v>
      </c>
    </row>
    <row r="2" spans="1:3" ht="14.25">
      <c r="A2">
        <v>40083</v>
      </c>
      <c r="B2" t="s">
        <v>130</v>
      </c>
      <c r="C2">
        <v>835</v>
      </c>
    </row>
    <row r="3" spans="1:3" ht="14.25">
      <c r="A3">
        <v>42702</v>
      </c>
      <c r="B3" t="s">
        <v>210</v>
      </c>
      <c r="C3">
        <v>432</v>
      </c>
    </row>
    <row r="4" spans="1:3" ht="14.25">
      <c r="A4">
        <v>42692</v>
      </c>
      <c r="B4" t="s">
        <v>209</v>
      </c>
      <c r="C4">
        <v>1965</v>
      </c>
    </row>
    <row r="5" spans="1:3" ht="14.25">
      <c r="A5">
        <v>40004</v>
      </c>
      <c r="B5" t="s">
        <v>133</v>
      </c>
      <c r="C5">
        <v>1419</v>
      </c>
    </row>
    <row r="6" spans="1:3" ht="14.25">
      <c r="A6">
        <v>40051</v>
      </c>
      <c r="B6" t="s">
        <v>134</v>
      </c>
      <c r="C6">
        <v>630</v>
      </c>
    </row>
    <row r="7" spans="1:3" ht="14.25">
      <c r="A7">
        <v>40062</v>
      </c>
      <c r="B7" t="s">
        <v>172</v>
      </c>
      <c r="C7">
        <v>1224</v>
      </c>
    </row>
    <row r="8" spans="1:3" ht="14.25">
      <c r="A8">
        <v>40025</v>
      </c>
      <c r="B8" t="s">
        <v>136</v>
      </c>
      <c r="C8">
        <v>2846</v>
      </c>
    </row>
    <row r="9" spans="1:3" ht="14.25">
      <c r="A9">
        <v>42700</v>
      </c>
      <c r="B9" t="s">
        <v>211</v>
      </c>
      <c r="C9">
        <v>1590</v>
      </c>
    </row>
    <row r="10" spans="1:3" ht="14.25">
      <c r="A10">
        <v>42703</v>
      </c>
      <c r="B10" t="s">
        <v>212</v>
      </c>
      <c r="C10">
        <v>595</v>
      </c>
    </row>
    <row r="11" spans="1:3" ht="14.25">
      <c r="A11">
        <v>40044</v>
      </c>
      <c r="B11" t="s">
        <v>141</v>
      </c>
      <c r="C11">
        <v>1318</v>
      </c>
    </row>
    <row r="12" spans="1:3" ht="14.25">
      <c r="A12">
        <v>40080</v>
      </c>
      <c r="B12" t="s">
        <v>142</v>
      </c>
      <c r="C12">
        <v>1781</v>
      </c>
    </row>
    <row r="13" spans="1:3" ht="14.25">
      <c r="A13">
        <v>40033</v>
      </c>
      <c r="B13" t="s">
        <v>214</v>
      </c>
      <c r="C13">
        <v>1918</v>
      </c>
    </row>
    <row r="14" spans="1:3" ht="14.25">
      <c r="A14">
        <v>40085</v>
      </c>
      <c r="B14" t="s">
        <v>144</v>
      </c>
      <c r="C14">
        <v>1061</v>
      </c>
    </row>
    <row r="15" spans="1:3" ht="14.25">
      <c r="A15">
        <v>40060</v>
      </c>
      <c r="B15" t="s">
        <v>145</v>
      </c>
      <c r="C15">
        <v>1217</v>
      </c>
    </row>
    <row r="16" spans="1:3" ht="14.25">
      <c r="A16">
        <v>40070</v>
      </c>
      <c r="B16" t="s">
        <v>215</v>
      </c>
      <c r="C16">
        <v>1293</v>
      </c>
    </row>
    <row r="17" spans="1:3" ht="14.25">
      <c r="A17">
        <v>42694</v>
      </c>
      <c r="B17" t="s">
        <v>147</v>
      </c>
      <c r="C17">
        <v>848</v>
      </c>
    </row>
    <row r="18" spans="1:3" ht="14.25">
      <c r="A18">
        <v>40055</v>
      </c>
      <c r="B18" t="s">
        <v>148</v>
      </c>
      <c r="C18">
        <v>706</v>
      </c>
    </row>
    <row r="19" spans="1:3" ht="14.25">
      <c r="A19">
        <v>40061</v>
      </c>
      <c r="B19" t="s">
        <v>149</v>
      </c>
      <c r="C19">
        <v>1448</v>
      </c>
    </row>
    <row r="20" spans="1:3" ht="14.25">
      <c r="A20">
        <v>42691</v>
      </c>
      <c r="B20" t="s">
        <v>139</v>
      </c>
      <c r="C20">
        <v>434</v>
      </c>
    </row>
    <row r="21" spans="1:3" ht="14.25">
      <c r="A21">
        <v>40005</v>
      </c>
      <c r="B21" t="s">
        <v>151</v>
      </c>
      <c r="C21">
        <v>1326</v>
      </c>
    </row>
    <row r="22" spans="1:3" ht="14.25">
      <c r="A22">
        <v>40006</v>
      </c>
      <c r="B22" t="s">
        <v>152</v>
      </c>
      <c r="C22">
        <v>1015</v>
      </c>
    </row>
    <row r="23" spans="1:3" ht="14.25">
      <c r="A23">
        <v>40010</v>
      </c>
      <c r="B23" t="s">
        <v>153</v>
      </c>
      <c r="C23">
        <v>1023</v>
      </c>
    </row>
    <row r="24" spans="1:3" ht="14.25">
      <c r="A24">
        <v>42690</v>
      </c>
      <c r="B24" t="s">
        <v>216</v>
      </c>
      <c r="C24">
        <v>738</v>
      </c>
    </row>
    <row r="25" spans="1:3" ht="14.25">
      <c r="A25">
        <v>42699</v>
      </c>
      <c r="B25" t="s">
        <v>137</v>
      </c>
      <c r="C25">
        <v>234</v>
      </c>
    </row>
    <row r="26" spans="1:3" ht="14.25">
      <c r="A26">
        <v>40050</v>
      </c>
      <c r="B26" t="s">
        <v>155</v>
      </c>
      <c r="C26">
        <v>1582</v>
      </c>
    </row>
    <row r="27" spans="1:3" ht="14.25">
      <c r="A27">
        <v>40032</v>
      </c>
      <c r="B27" t="s">
        <v>217</v>
      </c>
      <c r="C27">
        <v>885</v>
      </c>
    </row>
    <row r="28" spans="1:3" ht="14.25">
      <c r="A28">
        <v>40072</v>
      </c>
      <c r="B28" t="s">
        <v>157</v>
      </c>
      <c r="C28">
        <v>503</v>
      </c>
    </row>
    <row r="29" spans="1:3" ht="14.25">
      <c r="A29">
        <v>40003</v>
      </c>
      <c r="B29" t="s">
        <v>158</v>
      </c>
      <c r="C29">
        <v>699</v>
      </c>
    </row>
    <row r="30" spans="1:3" ht="14.25">
      <c r="A30">
        <v>40039</v>
      </c>
      <c r="B30" t="s">
        <v>159</v>
      </c>
      <c r="C30">
        <v>1224</v>
      </c>
    </row>
    <row r="31" spans="1:3" ht="14.25">
      <c r="A31">
        <v>42688</v>
      </c>
      <c r="B31" t="s">
        <v>160</v>
      </c>
      <c r="C31">
        <v>1443</v>
      </c>
    </row>
    <row r="32" spans="1:3" ht="14.25">
      <c r="A32">
        <v>42696</v>
      </c>
      <c r="B32" t="s">
        <v>161</v>
      </c>
      <c r="C32">
        <v>715</v>
      </c>
    </row>
    <row r="33" spans="1:3" ht="14.25">
      <c r="A33">
        <v>40011</v>
      </c>
      <c r="B33" t="s">
        <v>162</v>
      </c>
      <c r="C33">
        <v>794</v>
      </c>
    </row>
    <row r="34" spans="1:3" ht="14.25">
      <c r="A34">
        <v>40007</v>
      </c>
      <c r="B34" t="s">
        <v>163</v>
      </c>
      <c r="C34">
        <v>1465</v>
      </c>
    </row>
    <row r="35" spans="1:3" ht="14.25">
      <c r="A35">
        <v>40081</v>
      </c>
      <c r="B35" t="s">
        <v>164</v>
      </c>
      <c r="C35">
        <v>1608</v>
      </c>
    </row>
    <row r="36" spans="1:3" ht="14.25">
      <c r="A36">
        <v>40019</v>
      </c>
      <c r="B36" t="s">
        <v>165</v>
      </c>
      <c r="C36">
        <v>1216</v>
      </c>
    </row>
    <row r="37" spans="1:3" ht="14.25">
      <c r="A37">
        <v>40075</v>
      </c>
      <c r="B37" t="s">
        <v>166</v>
      </c>
      <c r="C37">
        <v>2540</v>
      </c>
    </row>
    <row r="38" spans="1:3" ht="14.25">
      <c r="A38">
        <v>42698</v>
      </c>
      <c r="B38" t="s">
        <v>218</v>
      </c>
      <c r="C38">
        <v>289</v>
      </c>
    </row>
    <row r="39" spans="2:3" ht="14.25">
      <c r="B39" t="s">
        <v>213</v>
      </c>
      <c r="C39">
        <f>SUM(C2:C38)</f>
        <v>42859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37" sqref="C37"/>
    </sheetView>
  </sheetViews>
  <sheetFormatPr defaultColWidth="9.140625" defaultRowHeight="15"/>
  <cols>
    <col min="2" max="2" width="44.28125" style="0" bestFit="1" customWidth="1"/>
    <col min="3" max="3" width="15.421875" style="0" bestFit="1" customWidth="1"/>
    <col min="5" max="5" width="12.7109375" style="0" bestFit="1" customWidth="1"/>
    <col min="6" max="6" width="33.7109375" style="0" bestFit="1" customWidth="1"/>
    <col min="7" max="7" width="13.140625" style="0" bestFit="1" customWidth="1"/>
  </cols>
  <sheetData>
    <row r="1" spans="1:7" ht="14.25">
      <c r="A1" t="s">
        <v>90</v>
      </c>
      <c r="B1" t="s">
        <v>167</v>
      </c>
      <c r="C1" t="s">
        <v>220</v>
      </c>
      <c r="E1" t="s">
        <v>90</v>
      </c>
      <c r="F1" t="s">
        <v>167</v>
      </c>
      <c r="G1" t="s">
        <v>221</v>
      </c>
    </row>
    <row r="2" spans="1:7" ht="14.25">
      <c r="A2">
        <v>40083</v>
      </c>
      <c r="B2" t="s">
        <v>130</v>
      </c>
      <c r="C2">
        <v>66</v>
      </c>
      <c r="E2">
        <v>40083</v>
      </c>
      <c r="F2" s="83" t="s">
        <v>130</v>
      </c>
      <c r="G2">
        <v>0</v>
      </c>
    </row>
    <row r="3" spans="1:7" ht="14.25">
      <c r="A3">
        <v>42702</v>
      </c>
      <c r="B3" t="s">
        <v>210</v>
      </c>
      <c r="C3">
        <v>49</v>
      </c>
      <c r="E3">
        <v>42702</v>
      </c>
      <c r="F3" s="83" t="s">
        <v>210</v>
      </c>
      <c r="G3">
        <v>0</v>
      </c>
    </row>
    <row r="4" spans="1:7" ht="14.25">
      <c r="A4">
        <v>42692</v>
      </c>
      <c r="B4" t="s">
        <v>209</v>
      </c>
      <c r="C4">
        <v>183</v>
      </c>
      <c r="E4">
        <v>42692</v>
      </c>
      <c r="F4" s="83" t="s">
        <v>209</v>
      </c>
      <c r="G4">
        <v>0</v>
      </c>
    </row>
    <row r="5" spans="1:7" ht="14.25">
      <c r="A5">
        <v>40004</v>
      </c>
      <c r="B5" t="s">
        <v>133</v>
      </c>
      <c r="C5">
        <v>146</v>
      </c>
      <c r="E5">
        <v>40004</v>
      </c>
      <c r="F5" s="83" t="s">
        <v>133</v>
      </c>
      <c r="G5">
        <v>0</v>
      </c>
    </row>
    <row r="6" spans="1:7" ht="14.25">
      <c r="A6">
        <v>40051</v>
      </c>
      <c r="B6" t="s">
        <v>134</v>
      </c>
      <c r="C6">
        <v>79</v>
      </c>
      <c r="E6">
        <v>40051</v>
      </c>
      <c r="F6" s="83" t="s">
        <v>134</v>
      </c>
      <c r="G6">
        <v>0</v>
      </c>
    </row>
    <row r="7" spans="1:7" ht="14.25">
      <c r="A7">
        <v>40062</v>
      </c>
      <c r="B7" t="s">
        <v>172</v>
      </c>
      <c r="C7">
        <v>170</v>
      </c>
      <c r="E7">
        <v>40062</v>
      </c>
      <c r="F7" s="83" t="s">
        <v>172</v>
      </c>
      <c r="G7">
        <v>0</v>
      </c>
    </row>
    <row r="8" spans="1:7" ht="14.25">
      <c r="A8">
        <v>40025</v>
      </c>
      <c r="B8" t="s">
        <v>136</v>
      </c>
      <c r="C8">
        <v>464</v>
      </c>
      <c r="E8">
        <v>40025</v>
      </c>
      <c r="F8" s="83" t="s">
        <v>136</v>
      </c>
      <c r="G8">
        <v>0</v>
      </c>
    </row>
    <row r="9" spans="1:7" ht="14.25">
      <c r="A9">
        <v>42700</v>
      </c>
      <c r="B9" t="s">
        <v>211</v>
      </c>
      <c r="C9">
        <v>150</v>
      </c>
      <c r="E9">
        <v>42700</v>
      </c>
      <c r="F9" s="83" t="s">
        <v>211</v>
      </c>
      <c r="G9">
        <v>0</v>
      </c>
    </row>
    <row r="10" spans="1:7" ht="14.25">
      <c r="A10">
        <v>42703</v>
      </c>
      <c r="B10" t="s">
        <v>212</v>
      </c>
      <c r="C10">
        <v>64</v>
      </c>
      <c r="E10">
        <v>42703</v>
      </c>
      <c r="F10" s="83" t="s">
        <v>212</v>
      </c>
      <c r="G10">
        <v>0</v>
      </c>
    </row>
    <row r="11" spans="1:7" ht="14.25">
      <c r="A11">
        <v>40044</v>
      </c>
      <c r="B11" t="s">
        <v>141</v>
      </c>
      <c r="C11">
        <v>189</v>
      </c>
      <c r="E11">
        <v>40044</v>
      </c>
      <c r="F11" s="83" t="s">
        <v>141</v>
      </c>
      <c r="G11">
        <v>1</v>
      </c>
    </row>
    <row r="12" spans="1:7" ht="14.25">
      <c r="A12">
        <v>40080</v>
      </c>
      <c r="B12" t="s">
        <v>142</v>
      </c>
      <c r="C12">
        <v>226</v>
      </c>
      <c r="E12">
        <v>40080</v>
      </c>
      <c r="F12" s="83" t="s">
        <v>142</v>
      </c>
      <c r="G12">
        <v>2</v>
      </c>
    </row>
    <row r="13" spans="1:7" ht="14.25">
      <c r="A13">
        <v>40033</v>
      </c>
      <c r="B13" t="s">
        <v>214</v>
      </c>
      <c r="C13">
        <v>227</v>
      </c>
      <c r="E13">
        <v>40033</v>
      </c>
      <c r="F13" t="s">
        <v>214</v>
      </c>
      <c r="G13">
        <v>0</v>
      </c>
    </row>
    <row r="14" spans="1:7" ht="14.25">
      <c r="A14">
        <v>40085</v>
      </c>
      <c r="B14" t="s">
        <v>144</v>
      </c>
      <c r="C14">
        <v>106</v>
      </c>
      <c r="E14">
        <v>40085</v>
      </c>
      <c r="F14" t="s">
        <v>144</v>
      </c>
      <c r="G14">
        <v>0</v>
      </c>
    </row>
    <row r="15" spans="1:7" ht="14.25">
      <c r="A15">
        <v>40060</v>
      </c>
      <c r="B15" t="s">
        <v>145</v>
      </c>
      <c r="C15">
        <v>124</v>
      </c>
      <c r="E15">
        <v>40060</v>
      </c>
      <c r="F15" t="s">
        <v>145</v>
      </c>
      <c r="G15">
        <v>1</v>
      </c>
    </row>
    <row r="16" spans="1:7" ht="14.25">
      <c r="A16">
        <v>40070</v>
      </c>
      <c r="B16" t="s">
        <v>215</v>
      </c>
      <c r="C16">
        <v>232</v>
      </c>
      <c r="E16">
        <v>40070</v>
      </c>
      <c r="F16" t="s">
        <v>215</v>
      </c>
      <c r="G16">
        <v>0</v>
      </c>
    </row>
    <row r="17" spans="1:7" ht="14.25">
      <c r="A17">
        <v>42694</v>
      </c>
      <c r="B17" t="s">
        <v>147</v>
      </c>
      <c r="C17">
        <v>124</v>
      </c>
      <c r="E17">
        <v>42694</v>
      </c>
      <c r="F17" t="s">
        <v>147</v>
      </c>
      <c r="G17">
        <v>1</v>
      </c>
    </row>
    <row r="18" spans="1:7" ht="14.25">
      <c r="A18">
        <v>40055</v>
      </c>
      <c r="B18" t="s">
        <v>148</v>
      </c>
      <c r="C18">
        <v>87</v>
      </c>
      <c r="E18">
        <v>40055</v>
      </c>
      <c r="F18" t="s">
        <v>148</v>
      </c>
      <c r="G18">
        <v>0</v>
      </c>
    </row>
    <row r="19" spans="1:7" ht="14.25">
      <c r="A19">
        <v>40061</v>
      </c>
      <c r="B19" t="s">
        <v>149</v>
      </c>
      <c r="C19">
        <v>148</v>
      </c>
      <c r="E19">
        <v>40061</v>
      </c>
      <c r="F19" t="s">
        <v>149</v>
      </c>
      <c r="G19">
        <v>1</v>
      </c>
    </row>
    <row r="20" spans="1:7" ht="14.25">
      <c r="A20">
        <v>42691</v>
      </c>
      <c r="B20" t="s">
        <v>139</v>
      </c>
      <c r="C20">
        <v>45</v>
      </c>
      <c r="E20">
        <v>42691</v>
      </c>
      <c r="F20" t="s">
        <v>139</v>
      </c>
      <c r="G20">
        <v>0</v>
      </c>
    </row>
    <row r="21" spans="1:7" ht="14.25">
      <c r="A21">
        <v>40005</v>
      </c>
      <c r="B21" t="s">
        <v>151</v>
      </c>
      <c r="C21">
        <v>164</v>
      </c>
      <c r="E21">
        <v>40005</v>
      </c>
      <c r="F21" t="s">
        <v>151</v>
      </c>
      <c r="G21">
        <v>3</v>
      </c>
    </row>
    <row r="22" spans="1:7" ht="14.25">
      <c r="A22">
        <v>40006</v>
      </c>
      <c r="B22" t="s">
        <v>152</v>
      </c>
      <c r="C22">
        <v>158</v>
      </c>
      <c r="E22">
        <v>40006</v>
      </c>
      <c r="F22" t="s">
        <v>152</v>
      </c>
      <c r="G22">
        <v>0</v>
      </c>
    </row>
    <row r="23" spans="1:7" ht="14.25">
      <c r="A23">
        <v>40010</v>
      </c>
      <c r="B23" t="s">
        <v>153</v>
      </c>
      <c r="C23">
        <v>107</v>
      </c>
      <c r="E23">
        <v>40010</v>
      </c>
      <c r="F23" t="s">
        <v>153</v>
      </c>
      <c r="G23">
        <v>0</v>
      </c>
    </row>
    <row r="24" spans="1:7" ht="14.25">
      <c r="A24">
        <v>42690</v>
      </c>
      <c r="B24" t="s">
        <v>216</v>
      </c>
      <c r="C24">
        <v>145</v>
      </c>
      <c r="E24">
        <v>42690</v>
      </c>
      <c r="F24" t="s">
        <v>216</v>
      </c>
      <c r="G24">
        <v>2</v>
      </c>
    </row>
    <row r="25" spans="1:7" ht="14.25">
      <c r="A25">
        <v>42699</v>
      </c>
      <c r="B25" t="s">
        <v>137</v>
      </c>
      <c r="C25">
        <v>12</v>
      </c>
      <c r="E25">
        <v>42699</v>
      </c>
      <c r="F25" t="s">
        <v>137</v>
      </c>
      <c r="G25">
        <v>0</v>
      </c>
    </row>
    <row r="26" spans="1:7" ht="14.25">
      <c r="A26">
        <v>40050</v>
      </c>
      <c r="B26" t="s">
        <v>155</v>
      </c>
      <c r="C26">
        <v>176</v>
      </c>
      <c r="E26">
        <v>40050</v>
      </c>
      <c r="F26" t="s">
        <v>155</v>
      </c>
      <c r="G26">
        <v>2</v>
      </c>
    </row>
    <row r="27" spans="1:7" ht="14.25">
      <c r="A27">
        <v>40032</v>
      </c>
      <c r="B27" t="s">
        <v>217</v>
      </c>
      <c r="C27">
        <v>140</v>
      </c>
      <c r="E27">
        <v>40032</v>
      </c>
      <c r="F27" t="s">
        <v>217</v>
      </c>
      <c r="G27">
        <v>0</v>
      </c>
    </row>
    <row r="28" spans="1:7" ht="14.25">
      <c r="A28">
        <v>40072</v>
      </c>
      <c r="B28" t="s">
        <v>157</v>
      </c>
      <c r="C28">
        <v>68</v>
      </c>
      <c r="E28">
        <v>40072</v>
      </c>
      <c r="F28" t="s">
        <v>157</v>
      </c>
      <c r="G28">
        <v>0</v>
      </c>
    </row>
    <row r="29" spans="1:7" ht="14.25">
      <c r="A29">
        <v>40003</v>
      </c>
      <c r="B29" t="s">
        <v>158</v>
      </c>
      <c r="C29">
        <v>59</v>
      </c>
      <c r="E29">
        <v>40003</v>
      </c>
      <c r="F29" t="s">
        <v>158</v>
      </c>
      <c r="G29">
        <v>0</v>
      </c>
    </row>
    <row r="30" spans="1:7" ht="14.25">
      <c r="A30">
        <v>40039</v>
      </c>
      <c r="B30" t="s">
        <v>159</v>
      </c>
      <c r="C30">
        <v>121</v>
      </c>
      <c r="E30">
        <v>40039</v>
      </c>
      <c r="F30" t="s">
        <v>159</v>
      </c>
      <c r="G30">
        <v>1</v>
      </c>
    </row>
    <row r="31" spans="1:7" ht="14.25">
      <c r="A31">
        <v>42688</v>
      </c>
      <c r="B31" t="s">
        <v>160</v>
      </c>
      <c r="C31">
        <v>241</v>
      </c>
      <c r="E31">
        <v>42688</v>
      </c>
      <c r="F31" t="s">
        <v>160</v>
      </c>
      <c r="G31">
        <v>0</v>
      </c>
    </row>
    <row r="32" spans="1:7" ht="14.25">
      <c r="A32">
        <v>42696</v>
      </c>
      <c r="B32" t="s">
        <v>161</v>
      </c>
      <c r="C32">
        <v>119</v>
      </c>
      <c r="E32">
        <v>42696</v>
      </c>
      <c r="F32" t="s">
        <v>161</v>
      </c>
      <c r="G32">
        <v>0</v>
      </c>
    </row>
    <row r="33" spans="1:7" ht="14.25">
      <c r="A33">
        <v>40011</v>
      </c>
      <c r="B33" t="s">
        <v>162</v>
      </c>
      <c r="C33">
        <v>113</v>
      </c>
      <c r="E33">
        <v>40011</v>
      </c>
      <c r="F33" t="s">
        <v>162</v>
      </c>
      <c r="G33">
        <v>0</v>
      </c>
    </row>
    <row r="34" spans="1:7" ht="14.25">
      <c r="A34">
        <v>40007</v>
      </c>
      <c r="B34" t="s">
        <v>163</v>
      </c>
      <c r="C34">
        <v>219</v>
      </c>
      <c r="E34">
        <v>40007</v>
      </c>
      <c r="F34" t="s">
        <v>163</v>
      </c>
      <c r="G34">
        <v>0</v>
      </c>
    </row>
    <row r="35" spans="1:7" ht="14.25">
      <c r="A35">
        <v>40081</v>
      </c>
      <c r="B35" t="s">
        <v>164</v>
      </c>
      <c r="C35">
        <v>170</v>
      </c>
      <c r="E35">
        <v>40081</v>
      </c>
      <c r="F35" t="s">
        <v>164</v>
      </c>
      <c r="G35">
        <v>0</v>
      </c>
    </row>
    <row r="36" spans="1:7" ht="14.25">
      <c r="A36">
        <v>40019</v>
      </c>
      <c r="B36" t="s">
        <v>165</v>
      </c>
      <c r="C36">
        <v>181</v>
      </c>
      <c r="E36">
        <v>40019</v>
      </c>
      <c r="F36" t="s">
        <v>165</v>
      </c>
      <c r="G36">
        <v>0</v>
      </c>
    </row>
    <row r="37" spans="1:7" ht="14.25">
      <c r="A37">
        <v>40075</v>
      </c>
      <c r="B37" t="s">
        <v>166</v>
      </c>
      <c r="C37">
        <v>311</v>
      </c>
      <c r="E37">
        <v>40075</v>
      </c>
      <c r="F37" t="s">
        <v>166</v>
      </c>
      <c r="G37">
        <v>14</v>
      </c>
    </row>
    <row r="38" spans="1:7" ht="14.25">
      <c r="A38">
        <v>42698</v>
      </c>
      <c r="B38" t="s">
        <v>218</v>
      </c>
      <c r="C38">
        <v>17</v>
      </c>
      <c r="E38">
        <v>42698</v>
      </c>
      <c r="F38" t="s">
        <v>218</v>
      </c>
      <c r="G38">
        <v>0</v>
      </c>
    </row>
    <row r="39" spans="2:7" ht="14.25">
      <c r="B39" t="s">
        <v>213</v>
      </c>
      <c r="C39">
        <f>SUM(C2:C38)</f>
        <v>5400</v>
      </c>
      <c r="F39" t="s">
        <v>213</v>
      </c>
      <c r="G39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B4" sqref="B4"/>
    </sheetView>
  </sheetViews>
  <sheetFormatPr defaultColWidth="9.140625" defaultRowHeight="15"/>
  <sheetData>
    <row r="2" spans="1:2" ht="14.25">
      <c r="A2" t="s">
        <v>65</v>
      </c>
      <c r="B2" t="s">
        <v>57</v>
      </c>
    </row>
    <row r="3" spans="1:2" ht="14.25">
      <c r="A3" t="s">
        <v>66</v>
      </c>
      <c r="B3" t="s">
        <v>87</v>
      </c>
    </row>
    <row r="4" ht="14.25">
      <c r="A4" t="s">
        <v>58</v>
      </c>
    </row>
    <row r="5" ht="14.25">
      <c r="A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9:E51"/>
  <sheetViews>
    <sheetView zoomScalePageLayoutView="0" workbookViewId="0" topLeftCell="A28">
      <selection activeCell="C45" sqref="C45"/>
    </sheetView>
  </sheetViews>
  <sheetFormatPr defaultColWidth="9.140625" defaultRowHeight="15"/>
  <cols>
    <col min="1" max="1" width="11.421875" style="1" bestFit="1" customWidth="1"/>
    <col min="2" max="2" width="11.57421875" style="1" bestFit="1" customWidth="1"/>
    <col min="3" max="3" width="81.421875" style="1" bestFit="1" customWidth="1"/>
    <col min="4" max="4" width="9.140625" style="1" customWidth="1"/>
    <col min="5" max="5" width="94.00390625" style="1" bestFit="1" customWidth="1"/>
  </cols>
  <sheetData>
    <row r="9" ht="15">
      <c r="C9" s="18" t="s">
        <v>3</v>
      </c>
    </row>
    <row r="10" ht="14.25">
      <c r="A10" s="1" t="s">
        <v>4</v>
      </c>
    </row>
    <row r="11" ht="14.25">
      <c r="C11" s="21"/>
    </row>
    <row r="12" ht="14.25">
      <c r="C12" s="23"/>
    </row>
    <row r="13" ht="14.25">
      <c r="C13" s="21"/>
    </row>
    <row r="14" ht="14.25">
      <c r="C14" s="21"/>
    </row>
    <row r="15" spans="1:3" ht="14.25">
      <c r="A15" s="1">
        <v>200</v>
      </c>
      <c r="C15" s="1" t="s">
        <v>8</v>
      </c>
    </row>
    <row r="16" spans="1:3" ht="14.25">
      <c r="A16" s="1">
        <v>200</v>
      </c>
      <c r="C16" s="1" t="s">
        <v>10</v>
      </c>
    </row>
    <row r="17" spans="1:3" ht="14.25">
      <c r="A17" s="1">
        <v>1300</v>
      </c>
      <c r="C17" s="1" t="s">
        <v>12</v>
      </c>
    </row>
    <row r="18" spans="1:3" ht="14.25">
      <c r="A18" s="1">
        <v>1300</v>
      </c>
      <c r="C18" s="1" t="s">
        <v>13</v>
      </c>
    </row>
    <row r="19" spans="1:3" ht="14.25">
      <c r="A19" s="1">
        <v>1300</v>
      </c>
      <c r="C19" s="1" t="s">
        <v>14</v>
      </c>
    </row>
    <row r="20" spans="1:3" ht="14.25">
      <c r="A20" s="1">
        <v>1100</v>
      </c>
      <c r="C20" s="1" t="s">
        <v>35</v>
      </c>
    </row>
    <row r="21" spans="1:3" ht="14.25">
      <c r="A21" s="1">
        <v>350</v>
      </c>
      <c r="C21" s="1" t="s">
        <v>222</v>
      </c>
    </row>
    <row r="22" spans="1:3" ht="14.25">
      <c r="A22" s="1">
        <v>175</v>
      </c>
      <c r="C22" s="1" t="s">
        <v>229</v>
      </c>
    </row>
    <row r="23" spans="1:3" ht="14.25">
      <c r="A23" s="1">
        <v>250</v>
      </c>
      <c r="C23" s="1" t="s">
        <v>230</v>
      </c>
    </row>
    <row r="24" spans="1:3" ht="14.25">
      <c r="A24" s="1">
        <v>2000</v>
      </c>
      <c r="C24" s="1" t="s">
        <v>225</v>
      </c>
    </row>
    <row r="25" spans="1:3" ht="14.25">
      <c r="A25" s="1">
        <v>1000</v>
      </c>
      <c r="C25" s="1" t="s">
        <v>226</v>
      </c>
    </row>
    <row r="26" spans="1:3" ht="14.25">
      <c r="A26" s="1">
        <v>200</v>
      </c>
      <c r="C26" s="1" t="s">
        <v>223</v>
      </c>
    </row>
    <row r="27" spans="1:5" ht="14.25">
      <c r="A27" s="1">
        <v>129</v>
      </c>
      <c r="C27" s="1" t="s">
        <v>19</v>
      </c>
      <c r="E27" s="29"/>
    </row>
    <row r="28" spans="1:5" ht="14.25">
      <c r="A28" s="1">
        <v>370</v>
      </c>
      <c r="C28" s="1" t="s">
        <v>227</v>
      </c>
      <c r="E28" s="29"/>
    </row>
    <row r="29" spans="1:5" ht="14.25">
      <c r="A29" s="1">
        <v>645</v>
      </c>
      <c r="C29" s="1" t="s">
        <v>228</v>
      </c>
      <c r="E29" s="29"/>
    </row>
    <row r="35" spans="2:3" ht="15">
      <c r="B35" s="1" t="s">
        <v>56</v>
      </c>
      <c r="C35" s="18" t="s">
        <v>23</v>
      </c>
    </row>
    <row r="36" spans="1:3" ht="14.25">
      <c r="A36" s="35"/>
      <c r="B36" s="1">
        <v>1303</v>
      </c>
      <c r="C36" s="1" t="s">
        <v>41</v>
      </c>
    </row>
    <row r="37" spans="1:3" ht="14.25">
      <c r="A37" s="35"/>
      <c r="B37" s="1">
        <v>414</v>
      </c>
      <c r="C37" s="1" t="s">
        <v>42</v>
      </c>
    </row>
    <row r="38" spans="1:3" ht="14.25">
      <c r="A38" s="35"/>
      <c r="B38" s="1">
        <v>623</v>
      </c>
      <c r="C38" s="1" t="s">
        <v>43</v>
      </c>
    </row>
    <row r="39" spans="1:3" ht="14.25">
      <c r="A39" s="35"/>
      <c r="B39" s="1">
        <v>281</v>
      </c>
      <c r="C39" s="1" t="s">
        <v>46</v>
      </c>
    </row>
    <row r="40" spans="1:3" ht="14.25">
      <c r="A40" s="35"/>
      <c r="B40" s="1">
        <v>88</v>
      </c>
      <c r="C40" s="1" t="s">
        <v>47</v>
      </c>
    </row>
    <row r="41" spans="1:5" ht="14.25">
      <c r="A41" s="35"/>
      <c r="B41" s="1">
        <v>200</v>
      </c>
      <c r="C41" s="1" t="s">
        <v>24</v>
      </c>
      <c r="E41" s="1" t="s">
        <v>25</v>
      </c>
    </row>
    <row r="42" spans="1:3" ht="14.25">
      <c r="A42" s="35"/>
      <c r="B42" s="1">
        <v>200</v>
      </c>
      <c r="C42" s="1" t="s">
        <v>48</v>
      </c>
    </row>
    <row r="43" spans="1:3" ht="14.25">
      <c r="A43" s="35"/>
      <c r="C43" s="1" t="s">
        <v>27</v>
      </c>
    </row>
    <row r="44" spans="1:3" ht="14.25">
      <c r="A44" s="35"/>
      <c r="B44" s="1">
        <v>197243</v>
      </c>
      <c r="C44" s="1" t="s">
        <v>233</v>
      </c>
    </row>
    <row r="45" spans="1:5" ht="14.25">
      <c r="A45" s="35"/>
      <c r="C45" s="1" t="s">
        <v>49</v>
      </c>
      <c r="E45" s="1" t="s">
        <v>53</v>
      </c>
    </row>
    <row r="46" spans="1:3" ht="14.25">
      <c r="A46" s="35"/>
      <c r="B46" s="1">
        <v>498</v>
      </c>
      <c r="C46" s="1" t="s">
        <v>50</v>
      </c>
    </row>
    <row r="47" spans="1:3" ht="14.25">
      <c r="A47" s="35"/>
      <c r="C47" s="1" t="s">
        <v>45</v>
      </c>
    </row>
    <row r="48" ht="14.25">
      <c r="C48" s="38"/>
    </row>
    <row r="50" ht="14.25">
      <c r="C50" s="38"/>
    </row>
    <row r="51" ht="14.25">
      <c r="C51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2">
      <selection activeCell="C41" sqref="C41"/>
    </sheetView>
  </sheetViews>
  <sheetFormatPr defaultColWidth="9.140625" defaultRowHeight="15"/>
  <cols>
    <col min="1" max="1" width="14.140625" style="0" bestFit="1" customWidth="1"/>
    <col min="2" max="2" width="35.57421875" style="0" bestFit="1" customWidth="1"/>
    <col min="3" max="3" width="12.140625" style="0" bestFit="1" customWidth="1"/>
  </cols>
  <sheetData>
    <row r="1" spans="1:3" ht="14.25">
      <c r="A1" s="69" t="s">
        <v>90</v>
      </c>
      <c r="B1" s="70" t="s">
        <v>167</v>
      </c>
      <c r="C1" s="70" t="s">
        <v>5</v>
      </c>
    </row>
    <row r="2" spans="1:3" ht="14.25">
      <c r="A2" s="57">
        <v>40083</v>
      </c>
      <c r="B2" s="59" t="s">
        <v>130</v>
      </c>
      <c r="C2" s="59">
        <v>3444</v>
      </c>
    </row>
    <row r="3" spans="1:3" ht="14.25">
      <c r="A3" s="58">
        <v>42702</v>
      </c>
      <c r="B3" s="65" t="s">
        <v>131</v>
      </c>
      <c r="C3" s="65">
        <v>2559</v>
      </c>
    </row>
    <row r="4" spans="1:3" ht="14.25">
      <c r="A4" s="58">
        <v>42692</v>
      </c>
      <c r="B4" s="65" t="s">
        <v>132</v>
      </c>
      <c r="C4" s="65">
        <v>9963</v>
      </c>
    </row>
    <row r="5" spans="1:3" ht="14.25">
      <c r="A5" s="57">
        <v>40004</v>
      </c>
      <c r="B5" s="59" t="s">
        <v>133</v>
      </c>
      <c r="C5" s="59">
        <v>9379</v>
      </c>
    </row>
    <row r="6" spans="1:3" ht="14.25">
      <c r="A6" s="57">
        <v>40051</v>
      </c>
      <c r="B6" s="59" t="s">
        <v>134</v>
      </c>
      <c r="C6" s="59">
        <v>3487</v>
      </c>
    </row>
    <row r="7" spans="1:3" ht="14.25">
      <c r="A7" s="57">
        <v>40062</v>
      </c>
      <c r="B7" s="59" t="s">
        <v>135</v>
      </c>
      <c r="C7" s="59">
        <v>7660</v>
      </c>
    </row>
    <row r="8" spans="1:3" ht="14.25">
      <c r="A8" s="57">
        <v>40025</v>
      </c>
      <c r="B8" s="59" t="s">
        <v>136</v>
      </c>
      <c r="C8" s="59">
        <v>10689</v>
      </c>
    </row>
    <row r="9" spans="1:3" ht="14.25">
      <c r="A9" s="58">
        <v>42699</v>
      </c>
      <c r="B9" s="65" t="s">
        <v>137</v>
      </c>
      <c r="C9" s="65">
        <v>1370</v>
      </c>
    </row>
    <row r="10" spans="1:3" ht="14.25">
      <c r="A10" s="58">
        <v>42700</v>
      </c>
      <c r="B10" s="65" t="s">
        <v>138</v>
      </c>
      <c r="C10" s="65">
        <v>10534</v>
      </c>
    </row>
    <row r="11" spans="1:3" ht="14.25">
      <c r="A11" s="58">
        <v>42691</v>
      </c>
      <c r="B11" s="65" t="s">
        <v>139</v>
      </c>
      <c r="C11" s="65">
        <v>3371</v>
      </c>
    </row>
    <row r="12" spans="1:3" ht="14.25">
      <c r="A12" s="58">
        <v>42703</v>
      </c>
      <c r="B12" s="65" t="s">
        <v>140</v>
      </c>
      <c r="C12" s="65">
        <v>4014</v>
      </c>
    </row>
    <row r="13" spans="1:3" ht="14.25">
      <c r="A13" s="57">
        <v>40044</v>
      </c>
      <c r="B13" s="59" t="s">
        <v>141</v>
      </c>
      <c r="C13" s="59">
        <v>6549</v>
      </c>
    </row>
    <row r="14" spans="1:3" ht="14.25">
      <c r="A14" s="57">
        <v>40080</v>
      </c>
      <c r="B14" s="59" t="s">
        <v>142</v>
      </c>
      <c r="C14" s="59">
        <v>10541</v>
      </c>
    </row>
    <row r="15" spans="1:3" ht="14.25">
      <c r="A15" s="57">
        <v>40033</v>
      </c>
      <c r="B15" s="59" t="s">
        <v>143</v>
      </c>
      <c r="C15" s="59">
        <v>10119</v>
      </c>
    </row>
    <row r="16" spans="1:3" ht="14.25">
      <c r="A16" s="57">
        <v>40085</v>
      </c>
      <c r="B16" s="59" t="s">
        <v>144</v>
      </c>
      <c r="C16" s="59">
        <v>5385</v>
      </c>
    </row>
    <row r="17" spans="1:3" ht="14.25">
      <c r="A17" s="57">
        <v>40060</v>
      </c>
      <c r="B17" s="59" t="s">
        <v>145</v>
      </c>
      <c r="C17" s="59">
        <v>9075</v>
      </c>
    </row>
    <row r="18" spans="1:3" ht="14.25">
      <c r="A18" s="57">
        <v>40070</v>
      </c>
      <c r="B18" s="59" t="s">
        <v>146</v>
      </c>
      <c r="C18" s="59">
        <v>8370</v>
      </c>
    </row>
    <row r="19" spans="1:3" ht="14.25">
      <c r="A19" s="58">
        <v>42694</v>
      </c>
      <c r="B19" s="65" t="s">
        <v>147</v>
      </c>
      <c r="C19" s="65">
        <v>3914</v>
      </c>
    </row>
    <row r="20" spans="1:3" ht="14.25">
      <c r="A20" s="57">
        <v>40055</v>
      </c>
      <c r="B20" s="59" t="s">
        <v>148</v>
      </c>
      <c r="C20" s="59">
        <v>4614</v>
      </c>
    </row>
    <row r="21" spans="1:3" ht="14.25">
      <c r="A21" s="57">
        <v>40061</v>
      </c>
      <c r="B21" s="59" t="s">
        <v>149</v>
      </c>
      <c r="C21" s="59">
        <v>7694</v>
      </c>
    </row>
    <row r="22" spans="1:3" ht="14.25">
      <c r="A22" s="58">
        <v>42690</v>
      </c>
      <c r="B22" s="65" t="s">
        <v>150</v>
      </c>
      <c r="C22" s="65">
        <v>6434</v>
      </c>
    </row>
    <row r="23" spans="1:3" ht="14.25">
      <c r="A23" s="57">
        <v>40005</v>
      </c>
      <c r="B23" s="59" t="s">
        <v>151</v>
      </c>
      <c r="C23" s="59">
        <v>7369</v>
      </c>
    </row>
    <row r="24" spans="1:3" ht="14.25">
      <c r="A24" s="57">
        <v>40006</v>
      </c>
      <c r="B24" s="59" t="s">
        <v>152</v>
      </c>
      <c r="C24" s="59">
        <v>7279</v>
      </c>
    </row>
    <row r="25" spans="1:3" ht="14.25">
      <c r="A25" s="57">
        <v>40010</v>
      </c>
      <c r="B25" s="59" t="s">
        <v>153</v>
      </c>
      <c r="C25" s="59">
        <v>6431</v>
      </c>
    </row>
    <row r="26" spans="1:3" ht="14.25">
      <c r="A26" s="58">
        <v>42698</v>
      </c>
      <c r="B26" s="65" t="s">
        <v>154</v>
      </c>
      <c r="C26" s="65">
        <v>1409</v>
      </c>
    </row>
    <row r="27" spans="1:3" ht="14.25">
      <c r="A27" s="57">
        <v>40050</v>
      </c>
      <c r="B27" s="59" t="s">
        <v>155</v>
      </c>
      <c r="C27" s="59">
        <v>8690</v>
      </c>
    </row>
    <row r="28" spans="1:3" ht="14.25">
      <c r="A28" s="57">
        <v>40032</v>
      </c>
      <c r="B28" s="59" t="s">
        <v>156</v>
      </c>
      <c r="C28" s="59">
        <v>3729</v>
      </c>
    </row>
    <row r="29" spans="1:3" ht="14.25">
      <c r="A29" s="57">
        <v>40072</v>
      </c>
      <c r="B29" s="59" t="s">
        <v>157</v>
      </c>
      <c r="C29" s="59">
        <v>2730</v>
      </c>
    </row>
    <row r="30" spans="1:3" ht="14.25">
      <c r="A30" s="57">
        <v>40003</v>
      </c>
      <c r="B30" s="59" t="s">
        <v>158</v>
      </c>
      <c r="C30" s="59">
        <v>5939</v>
      </c>
    </row>
    <row r="31" spans="1:3" ht="14.25">
      <c r="A31" s="57">
        <v>40039</v>
      </c>
      <c r="B31" s="59" t="s">
        <v>159</v>
      </c>
      <c r="C31" s="59">
        <v>7943</v>
      </c>
    </row>
    <row r="32" spans="1:3" ht="14.25">
      <c r="A32" s="58">
        <v>42688</v>
      </c>
      <c r="B32" s="65" t="s">
        <v>160</v>
      </c>
      <c r="C32" s="65">
        <v>7207</v>
      </c>
    </row>
    <row r="33" spans="1:3" ht="14.25">
      <c r="A33" s="58">
        <v>42696</v>
      </c>
      <c r="B33" s="65" t="s">
        <v>161</v>
      </c>
      <c r="C33" s="65">
        <v>4074</v>
      </c>
    </row>
    <row r="34" spans="1:3" ht="14.25">
      <c r="A34" s="57">
        <v>40011</v>
      </c>
      <c r="B34" s="59" t="s">
        <v>162</v>
      </c>
      <c r="C34" s="59">
        <v>5667</v>
      </c>
    </row>
    <row r="35" spans="1:3" ht="14.25">
      <c r="A35" s="57">
        <v>40007</v>
      </c>
      <c r="B35" s="59" t="s">
        <v>163</v>
      </c>
      <c r="C35" s="59">
        <v>7971</v>
      </c>
    </row>
    <row r="36" spans="1:3" ht="14.25">
      <c r="A36" s="57">
        <v>40081</v>
      </c>
      <c r="B36" s="59" t="s">
        <v>164</v>
      </c>
      <c r="C36" s="59">
        <v>9547</v>
      </c>
    </row>
    <row r="37" spans="1:3" ht="14.25">
      <c r="A37" s="57">
        <v>40019</v>
      </c>
      <c r="B37" s="59" t="s">
        <v>165</v>
      </c>
      <c r="C37" s="59">
        <v>6810</v>
      </c>
    </row>
    <row r="38" spans="1:3" ht="14.25">
      <c r="A38" s="57">
        <v>40075</v>
      </c>
      <c r="B38" s="59" t="s">
        <v>166</v>
      </c>
      <c r="C38" s="59">
        <v>15400</v>
      </c>
    </row>
    <row r="41" ht="14.25">
      <c r="C41" s="59">
        <f>SUM(C2:C40)</f>
        <v>247360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14.140625" style="0" bestFit="1" customWidth="1"/>
    <col min="2" max="2" width="36.7109375" style="0" bestFit="1" customWidth="1"/>
    <col min="3" max="3" width="4.57421875" style="0" bestFit="1" customWidth="1"/>
  </cols>
  <sheetData>
    <row r="1" spans="1:3" ht="14.25">
      <c r="A1" s="69" t="s">
        <v>90</v>
      </c>
      <c r="B1" s="69" t="s">
        <v>167</v>
      </c>
      <c r="C1" s="62" t="s">
        <v>6</v>
      </c>
    </row>
    <row r="2" spans="1:3" ht="14.25">
      <c r="A2" s="57">
        <v>40083</v>
      </c>
      <c r="B2" s="56" t="s">
        <v>130</v>
      </c>
      <c r="C2" s="63">
        <v>0.95</v>
      </c>
    </row>
    <row r="3" spans="1:3" ht="14.25">
      <c r="A3" s="58">
        <v>42702</v>
      </c>
      <c r="B3" s="60" t="s">
        <v>131</v>
      </c>
      <c r="C3" s="64">
        <v>1.32</v>
      </c>
    </row>
    <row r="4" spans="1:3" ht="14.25">
      <c r="A4" s="58">
        <v>42692</v>
      </c>
      <c r="B4" s="60" t="s">
        <v>132</v>
      </c>
      <c r="C4" s="64">
        <v>1.03</v>
      </c>
    </row>
    <row r="5" spans="1:3" ht="14.25">
      <c r="A5" s="57">
        <v>40004</v>
      </c>
      <c r="B5" s="56" t="s">
        <v>133</v>
      </c>
      <c r="C5" s="63">
        <v>1.44</v>
      </c>
    </row>
    <row r="6" spans="1:3" ht="14.25">
      <c r="A6" s="57">
        <v>40051</v>
      </c>
      <c r="B6" s="56" t="s">
        <v>134</v>
      </c>
      <c r="C6" s="63">
        <v>0.96</v>
      </c>
    </row>
    <row r="7" spans="1:3" ht="14.25">
      <c r="A7" s="57">
        <v>40062</v>
      </c>
      <c r="B7" s="56" t="s">
        <v>135</v>
      </c>
      <c r="C7" s="63">
        <v>0.75</v>
      </c>
    </row>
    <row r="8" spans="1:3" ht="14.25">
      <c r="A8" s="57">
        <v>40025</v>
      </c>
      <c r="B8" s="56" t="s">
        <v>136</v>
      </c>
      <c r="C8" s="63">
        <v>0.95</v>
      </c>
    </row>
    <row r="9" spans="1:3" ht="14.25">
      <c r="A9" s="58">
        <v>42699</v>
      </c>
      <c r="B9" s="60" t="s">
        <v>137</v>
      </c>
      <c r="C9" s="64">
        <v>0.99</v>
      </c>
    </row>
    <row r="10" spans="1:3" ht="14.25">
      <c r="A10" s="58">
        <v>42700</v>
      </c>
      <c r="B10" s="60" t="s">
        <v>138</v>
      </c>
      <c r="C10" s="64">
        <v>0.87</v>
      </c>
    </row>
    <row r="11" spans="1:3" ht="14.25">
      <c r="A11" s="58">
        <v>42691</v>
      </c>
      <c r="B11" s="60" t="s">
        <v>139</v>
      </c>
      <c r="C11" s="64">
        <v>1.33</v>
      </c>
    </row>
    <row r="12" spans="1:3" ht="14.25">
      <c r="A12" s="58">
        <v>42703</v>
      </c>
      <c r="B12" s="60" t="s">
        <v>140</v>
      </c>
      <c r="C12" s="64">
        <v>0.89</v>
      </c>
    </row>
    <row r="13" spans="1:3" ht="14.25">
      <c r="A13" s="57">
        <v>40044</v>
      </c>
      <c r="B13" s="56" t="s">
        <v>141</v>
      </c>
      <c r="C13" s="63">
        <v>0.95</v>
      </c>
    </row>
    <row r="14" spans="1:3" ht="14.25">
      <c r="A14" s="57">
        <v>40080</v>
      </c>
      <c r="B14" s="56" t="s">
        <v>142</v>
      </c>
      <c r="C14" s="63">
        <v>1.12</v>
      </c>
    </row>
    <row r="15" spans="1:3" ht="14.25">
      <c r="A15" s="57">
        <v>40033</v>
      </c>
      <c r="B15" s="56" t="s">
        <v>143</v>
      </c>
      <c r="C15" s="63">
        <v>0.75</v>
      </c>
    </row>
    <row r="16" spans="1:3" ht="14.25">
      <c r="A16" s="57">
        <v>40085</v>
      </c>
      <c r="B16" s="56" t="s">
        <v>144</v>
      </c>
      <c r="C16" s="63">
        <v>1</v>
      </c>
    </row>
    <row r="17" spans="1:3" ht="14.25">
      <c r="A17" s="57">
        <v>40060</v>
      </c>
      <c r="B17" s="56" t="s">
        <v>145</v>
      </c>
      <c r="C17" s="63">
        <v>1.04</v>
      </c>
    </row>
    <row r="18" spans="1:3" ht="14.25">
      <c r="A18" s="57">
        <v>40070</v>
      </c>
      <c r="B18" s="56" t="s">
        <v>146</v>
      </c>
      <c r="C18" s="63">
        <v>1.18</v>
      </c>
    </row>
    <row r="19" spans="1:3" ht="14.25">
      <c r="A19" s="58">
        <v>42694</v>
      </c>
      <c r="B19" s="60" t="s">
        <v>147</v>
      </c>
      <c r="C19" s="64">
        <v>0.84</v>
      </c>
    </row>
    <row r="20" spans="1:3" ht="14.25">
      <c r="A20" s="57">
        <v>40055</v>
      </c>
      <c r="B20" s="56" t="s">
        <v>148</v>
      </c>
      <c r="C20" s="63">
        <v>1.14</v>
      </c>
    </row>
    <row r="21" spans="1:3" ht="14.25">
      <c r="A21" s="57">
        <v>40061</v>
      </c>
      <c r="B21" s="56" t="s">
        <v>149</v>
      </c>
      <c r="C21" s="63">
        <v>1</v>
      </c>
    </row>
    <row r="22" spans="1:3" ht="14.25">
      <c r="A22" s="58">
        <v>42690</v>
      </c>
      <c r="B22" s="60" t="s">
        <v>150</v>
      </c>
      <c r="C22" s="64">
        <v>0.98</v>
      </c>
    </row>
    <row r="23" spans="1:3" ht="14.25">
      <c r="A23" s="57">
        <v>40005</v>
      </c>
      <c r="B23" s="56" t="s">
        <v>151</v>
      </c>
      <c r="C23" s="63">
        <v>1</v>
      </c>
    </row>
    <row r="24" spans="1:3" ht="14.25">
      <c r="A24" s="57">
        <v>40006</v>
      </c>
      <c r="B24" s="56" t="s">
        <v>152</v>
      </c>
      <c r="C24" s="63">
        <v>0.82</v>
      </c>
    </row>
    <row r="25" spans="1:3" ht="14.25">
      <c r="A25" s="57">
        <v>40010</v>
      </c>
      <c r="B25" s="56" t="s">
        <v>153</v>
      </c>
      <c r="C25" s="63">
        <v>0.78</v>
      </c>
    </row>
    <row r="26" spans="1:3" ht="14.25">
      <c r="A26" s="58">
        <v>42698</v>
      </c>
      <c r="B26" s="61" t="s">
        <v>154</v>
      </c>
      <c r="C26" s="64">
        <v>1.04</v>
      </c>
    </row>
    <row r="27" spans="1:3" ht="14.25">
      <c r="A27" s="57">
        <v>40050</v>
      </c>
      <c r="B27" s="56" t="s">
        <v>155</v>
      </c>
      <c r="C27" s="63">
        <v>0.98</v>
      </c>
    </row>
    <row r="28" spans="1:3" ht="14.25">
      <c r="A28" s="57">
        <v>40032</v>
      </c>
      <c r="B28" s="56" t="s">
        <v>156</v>
      </c>
      <c r="C28" s="63">
        <v>0.99</v>
      </c>
    </row>
    <row r="29" spans="1:3" ht="14.25">
      <c r="A29" s="57">
        <v>40072</v>
      </c>
      <c r="B29" s="56" t="s">
        <v>157</v>
      </c>
      <c r="C29" s="63">
        <v>0.92</v>
      </c>
    </row>
    <row r="30" spans="1:3" ht="14.25">
      <c r="A30" s="57">
        <v>40003</v>
      </c>
      <c r="B30" s="56" t="s">
        <v>158</v>
      </c>
      <c r="C30" s="63">
        <v>1.72</v>
      </c>
    </row>
    <row r="31" spans="1:3" ht="14.25">
      <c r="A31" s="57">
        <v>40039</v>
      </c>
      <c r="B31" s="56" t="s">
        <v>159</v>
      </c>
      <c r="C31" s="63">
        <v>1.09</v>
      </c>
    </row>
    <row r="32" spans="1:3" ht="14.25">
      <c r="A32" s="58">
        <v>42688</v>
      </c>
      <c r="B32" s="60" t="s">
        <v>160</v>
      </c>
      <c r="C32" s="64">
        <v>0.72</v>
      </c>
    </row>
    <row r="33" spans="1:3" ht="14.25">
      <c r="A33" s="58">
        <v>42696</v>
      </c>
      <c r="B33" s="60" t="s">
        <v>161</v>
      </c>
      <c r="C33" s="64">
        <v>0.8</v>
      </c>
    </row>
    <row r="34" spans="1:3" ht="14.25">
      <c r="A34" s="57">
        <v>40011</v>
      </c>
      <c r="B34" s="56" t="s">
        <v>162</v>
      </c>
      <c r="C34" s="63">
        <v>0.99</v>
      </c>
    </row>
    <row r="35" spans="1:3" ht="14.25">
      <c r="A35" s="57">
        <v>40007</v>
      </c>
      <c r="B35" s="56" t="s">
        <v>163</v>
      </c>
      <c r="C35" s="63">
        <v>0.93</v>
      </c>
    </row>
    <row r="36" spans="1:3" ht="14.25">
      <c r="A36" s="57">
        <v>40081</v>
      </c>
      <c r="B36" s="56" t="s">
        <v>164</v>
      </c>
      <c r="C36" s="63">
        <v>0.89</v>
      </c>
    </row>
    <row r="37" spans="1:3" ht="14.25">
      <c r="A37" s="57">
        <v>40019</v>
      </c>
      <c r="B37" s="56" t="s">
        <v>165</v>
      </c>
      <c r="C37" s="63">
        <v>0.9</v>
      </c>
    </row>
    <row r="38" spans="1:3" ht="14.25">
      <c r="A38" s="57">
        <v>40075</v>
      </c>
      <c r="B38" s="56" t="s">
        <v>166</v>
      </c>
      <c r="C38" s="63">
        <v>0.94</v>
      </c>
    </row>
    <row r="39" ht="14.25">
      <c r="C39" s="94">
        <f>AVERAGE(C2:C38)</f>
        <v>0.9997297297297296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2">
      <selection activeCell="C38" sqref="C38"/>
    </sheetView>
  </sheetViews>
  <sheetFormatPr defaultColWidth="9.140625" defaultRowHeight="15"/>
  <cols>
    <col min="1" max="1" width="14.140625" style="0" bestFit="1" customWidth="1"/>
    <col min="2" max="2" width="36.7109375" style="0" bestFit="1" customWidth="1"/>
    <col min="3" max="3" width="8.7109375" style="0" bestFit="1" customWidth="1"/>
  </cols>
  <sheetData>
    <row r="1" spans="1:3" ht="14.25">
      <c r="A1" s="69" t="s">
        <v>90</v>
      </c>
      <c r="B1" s="69" t="s">
        <v>167</v>
      </c>
      <c r="C1" s="66" t="s">
        <v>168</v>
      </c>
    </row>
    <row r="2" spans="1:3" ht="14.25">
      <c r="A2" s="57">
        <v>40083</v>
      </c>
      <c r="B2" s="56" t="s">
        <v>130</v>
      </c>
      <c r="C2" s="67">
        <v>1.1</v>
      </c>
    </row>
    <row r="3" spans="1:3" ht="14.25">
      <c r="A3" s="58">
        <v>42702</v>
      </c>
      <c r="B3" s="60" t="s">
        <v>131</v>
      </c>
      <c r="C3" s="68">
        <v>1.02</v>
      </c>
    </row>
    <row r="4" spans="1:3" ht="14.25">
      <c r="A4" s="58">
        <v>42692</v>
      </c>
      <c r="B4" s="60" t="s">
        <v>132</v>
      </c>
      <c r="C4" s="68">
        <v>1.14</v>
      </c>
    </row>
    <row r="5" spans="1:3" ht="14.25">
      <c r="A5" s="57">
        <v>40004</v>
      </c>
      <c r="B5" s="56" t="s">
        <v>133</v>
      </c>
      <c r="C5" s="67">
        <v>0.81</v>
      </c>
    </row>
    <row r="6" spans="1:3" ht="14.25">
      <c r="A6" s="57">
        <v>40051</v>
      </c>
      <c r="B6" s="56" t="s">
        <v>134</v>
      </c>
      <c r="C6" s="67">
        <v>0.95</v>
      </c>
    </row>
    <row r="7" spans="1:3" ht="14.25">
      <c r="A7" s="57">
        <v>40062</v>
      </c>
      <c r="B7" s="56" t="s">
        <v>135</v>
      </c>
      <c r="C7" s="67">
        <v>0.95</v>
      </c>
    </row>
    <row r="8" spans="1:3" ht="14.25">
      <c r="A8" s="57">
        <v>40025</v>
      </c>
      <c r="B8" s="56" t="s">
        <v>136</v>
      </c>
      <c r="C8" s="67">
        <v>1.17</v>
      </c>
    </row>
    <row r="9" spans="1:3" ht="14.25">
      <c r="A9" s="58">
        <v>42699</v>
      </c>
      <c r="B9" s="60" t="s">
        <v>137</v>
      </c>
      <c r="C9" s="68">
        <v>0.97</v>
      </c>
    </row>
    <row r="10" spans="1:3" ht="14.25">
      <c r="A10" s="58">
        <v>42700</v>
      </c>
      <c r="B10" s="60" t="s">
        <v>138</v>
      </c>
      <c r="C10" s="68">
        <v>1.03</v>
      </c>
    </row>
    <row r="11" spans="1:3" ht="14.25">
      <c r="A11" s="58">
        <v>42691</v>
      </c>
      <c r="B11" s="60" t="s">
        <v>139</v>
      </c>
      <c r="C11" s="68">
        <v>0.99</v>
      </c>
    </row>
    <row r="12" spans="1:3" ht="14.25">
      <c r="A12" s="58">
        <v>42703</v>
      </c>
      <c r="B12" s="60" t="s">
        <v>140</v>
      </c>
      <c r="C12" s="68">
        <v>1.06</v>
      </c>
    </row>
    <row r="13" spans="1:3" ht="14.25">
      <c r="A13" s="57">
        <v>40044</v>
      </c>
      <c r="B13" s="56" t="s">
        <v>141</v>
      </c>
      <c r="C13" s="67">
        <v>0.98</v>
      </c>
    </row>
    <row r="14" spans="1:3" ht="14.25">
      <c r="A14" s="57">
        <v>40080</v>
      </c>
      <c r="B14" s="56" t="s">
        <v>142</v>
      </c>
      <c r="C14" s="67">
        <v>1.09</v>
      </c>
    </row>
    <row r="15" spans="1:3" ht="14.25">
      <c r="A15" s="57">
        <v>40033</v>
      </c>
      <c r="B15" s="56" t="s">
        <v>143</v>
      </c>
      <c r="C15" s="67">
        <v>0.92</v>
      </c>
    </row>
    <row r="16" spans="1:3" ht="14.25">
      <c r="A16" s="57">
        <v>40085</v>
      </c>
      <c r="B16" s="56" t="s">
        <v>144</v>
      </c>
      <c r="C16" s="67">
        <v>1.05</v>
      </c>
    </row>
    <row r="17" spans="1:3" ht="14.25">
      <c r="A17" s="57">
        <v>40060</v>
      </c>
      <c r="B17" s="56" t="s">
        <v>145</v>
      </c>
      <c r="C17" s="67">
        <v>0.92</v>
      </c>
    </row>
    <row r="18" spans="1:3" ht="14.25">
      <c r="A18" s="57">
        <v>40070</v>
      </c>
      <c r="B18" s="56" t="s">
        <v>146</v>
      </c>
      <c r="C18" s="67">
        <v>0.93</v>
      </c>
    </row>
    <row r="19" spans="1:3" ht="14.25">
      <c r="A19" s="58">
        <v>42694</v>
      </c>
      <c r="B19" s="60" t="s">
        <v>147</v>
      </c>
      <c r="C19" s="68">
        <v>1.06</v>
      </c>
    </row>
    <row r="20" spans="1:3" ht="14.25">
      <c r="A20" s="57">
        <v>40055</v>
      </c>
      <c r="B20" s="56" t="s">
        <v>148</v>
      </c>
      <c r="C20" s="67">
        <v>0.93</v>
      </c>
    </row>
    <row r="21" spans="1:3" ht="14.25">
      <c r="A21" s="57">
        <v>40061</v>
      </c>
      <c r="B21" s="56" t="s">
        <v>149</v>
      </c>
      <c r="C21" s="67">
        <v>0.99</v>
      </c>
    </row>
    <row r="22" spans="1:3" ht="14.25">
      <c r="A22" s="58">
        <v>42690</v>
      </c>
      <c r="B22" s="60" t="s">
        <v>150</v>
      </c>
      <c r="C22" s="64">
        <v>0.78</v>
      </c>
    </row>
    <row r="23" spans="1:3" ht="14.25">
      <c r="A23" s="57">
        <v>40005</v>
      </c>
      <c r="B23" s="56" t="s">
        <v>151</v>
      </c>
      <c r="C23" s="67">
        <v>1.05</v>
      </c>
    </row>
    <row r="24" spans="1:3" ht="14.25">
      <c r="A24" s="57">
        <v>40006</v>
      </c>
      <c r="B24" s="56" t="s">
        <v>152</v>
      </c>
      <c r="C24" s="67">
        <v>0.82</v>
      </c>
    </row>
    <row r="25" spans="1:3" ht="14.25">
      <c r="A25" s="57">
        <v>40010</v>
      </c>
      <c r="B25" s="56" t="s">
        <v>153</v>
      </c>
      <c r="C25" s="67">
        <v>0.9</v>
      </c>
    </row>
    <row r="26" spans="1:3" ht="14.25">
      <c r="A26" s="58">
        <v>42698</v>
      </c>
      <c r="B26" s="61" t="s">
        <v>154</v>
      </c>
      <c r="C26" s="68">
        <v>0.9</v>
      </c>
    </row>
    <row r="27" spans="1:3" ht="14.25">
      <c r="A27" s="57">
        <v>40050</v>
      </c>
      <c r="B27" s="56" t="s">
        <v>155</v>
      </c>
      <c r="C27" s="67">
        <v>0.93</v>
      </c>
    </row>
    <row r="28" spans="1:3" ht="14.25">
      <c r="A28" s="57">
        <v>40032</v>
      </c>
      <c r="B28" s="56" t="s">
        <v>156</v>
      </c>
      <c r="C28" s="67">
        <v>1.03</v>
      </c>
    </row>
    <row r="29" spans="1:3" ht="14.25">
      <c r="A29" s="57">
        <v>40072</v>
      </c>
      <c r="B29" s="56" t="s">
        <v>157</v>
      </c>
      <c r="C29" s="67">
        <v>1.13</v>
      </c>
    </row>
    <row r="30" spans="1:3" ht="14.25">
      <c r="A30" s="57">
        <v>40003</v>
      </c>
      <c r="B30" s="56" t="s">
        <v>158</v>
      </c>
      <c r="C30" s="67">
        <v>0.84</v>
      </c>
    </row>
    <row r="31" spans="1:3" ht="14.25">
      <c r="A31" s="57">
        <v>40039</v>
      </c>
      <c r="B31" s="56" t="s">
        <v>159</v>
      </c>
      <c r="C31" s="67">
        <v>0.94</v>
      </c>
    </row>
    <row r="32" spans="1:3" ht="14.25">
      <c r="A32" s="58">
        <v>42688</v>
      </c>
      <c r="B32" s="60" t="s">
        <v>160</v>
      </c>
      <c r="C32" s="68">
        <v>1.26</v>
      </c>
    </row>
    <row r="33" spans="1:3" ht="14.25">
      <c r="A33" s="58">
        <v>42696</v>
      </c>
      <c r="B33" s="60" t="s">
        <v>161</v>
      </c>
      <c r="C33" s="68">
        <v>1.47</v>
      </c>
    </row>
    <row r="34" spans="1:3" ht="14.25">
      <c r="A34" s="57">
        <v>40011</v>
      </c>
      <c r="B34" s="56" t="s">
        <v>162</v>
      </c>
      <c r="C34" s="67">
        <v>0.84</v>
      </c>
    </row>
    <row r="35" spans="1:3" ht="14.25">
      <c r="A35" s="57">
        <v>40007</v>
      </c>
      <c r="B35" s="56" t="s">
        <v>163</v>
      </c>
      <c r="C35" s="67">
        <v>1.09</v>
      </c>
    </row>
    <row r="36" spans="1:3" ht="14.25">
      <c r="A36" s="57">
        <v>40081</v>
      </c>
      <c r="B36" s="56" t="s">
        <v>164</v>
      </c>
      <c r="C36" s="67">
        <v>1</v>
      </c>
    </row>
    <row r="37" spans="1:3" ht="14.25">
      <c r="A37" s="57">
        <v>40019</v>
      </c>
      <c r="B37" s="56" t="s">
        <v>165</v>
      </c>
      <c r="C37" s="67">
        <v>1</v>
      </c>
    </row>
    <row r="38" spans="1:3" ht="14.25">
      <c r="A38" s="57">
        <v>40075</v>
      </c>
      <c r="B38" s="56" t="s">
        <v>166</v>
      </c>
      <c r="C38" s="67">
        <v>0.98</v>
      </c>
    </row>
    <row r="39" ht="14.25">
      <c r="C39" s="95">
        <f>AVERAGE(C2:C38)</f>
        <v>1.0005405405405405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14.00390625" style="0" bestFit="1" customWidth="1"/>
    <col min="2" max="2" width="36.7109375" style="0" bestFit="1" customWidth="1"/>
    <col min="3" max="3" width="19.57421875" style="0" bestFit="1" customWidth="1"/>
    <col min="4" max="4" width="16.8515625" style="0" bestFit="1" customWidth="1"/>
  </cols>
  <sheetData>
    <row r="1" spans="1:4" ht="14.25">
      <c r="A1" s="72" t="s">
        <v>90</v>
      </c>
      <c r="B1" s="69" t="s">
        <v>167</v>
      </c>
      <c r="C1" s="71" t="s">
        <v>195</v>
      </c>
      <c r="D1" s="71" t="s">
        <v>196</v>
      </c>
    </row>
    <row r="2" spans="1:4" ht="14.25">
      <c r="A2" s="73">
        <v>40083</v>
      </c>
      <c r="B2" s="56" t="s">
        <v>169</v>
      </c>
      <c r="C2" s="59">
        <v>1</v>
      </c>
      <c r="D2" s="59">
        <v>5</v>
      </c>
    </row>
    <row r="3" spans="1:4" ht="14.25">
      <c r="A3" s="74">
        <v>42702</v>
      </c>
      <c r="B3" s="60" t="s">
        <v>131</v>
      </c>
      <c r="C3" s="65">
        <v>1</v>
      </c>
      <c r="D3" s="65">
        <v>3</v>
      </c>
    </row>
    <row r="4" spans="1:4" ht="14.25">
      <c r="A4" s="74">
        <v>42692</v>
      </c>
      <c r="B4" s="60" t="s">
        <v>132</v>
      </c>
      <c r="C4" s="65">
        <v>1</v>
      </c>
      <c r="D4" s="65">
        <v>0</v>
      </c>
    </row>
    <row r="5" spans="1:4" ht="14.25">
      <c r="A5" s="73">
        <v>40004</v>
      </c>
      <c r="B5" s="56" t="s">
        <v>170</v>
      </c>
      <c r="C5" s="59">
        <v>0</v>
      </c>
      <c r="D5" s="59">
        <v>0</v>
      </c>
    </row>
    <row r="6" spans="1:4" ht="14.25">
      <c r="A6" s="73">
        <v>40051</v>
      </c>
      <c r="B6" s="56" t="s">
        <v>171</v>
      </c>
      <c r="C6" s="59">
        <v>1</v>
      </c>
      <c r="D6" s="59">
        <v>2</v>
      </c>
    </row>
    <row r="7" spans="1:4" ht="14.25">
      <c r="A7" s="73">
        <v>40062</v>
      </c>
      <c r="B7" s="56" t="s">
        <v>172</v>
      </c>
      <c r="C7" s="59">
        <v>0</v>
      </c>
      <c r="D7" s="59">
        <v>0</v>
      </c>
    </row>
    <row r="8" spans="1:4" ht="14.25">
      <c r="A8" s="73">
        <v>40025</v>
      </c>
      <c r="B8" s="56" t="s">
        <v>173</v>
      </c>
      <c r="C8" s="59">
        <v>0.5</v>
      </c>
      <c r="D8" s="59">
        <v>4</v>
      </c>
    </row>
    <row r="9" spans="1:4" ht="14.25">
      <c r="A9" s="74">
        <v>42699</v>
      </c>
      <c r="B9" s="60" t="s">
        <v>137</v>
      </c>
      <c r="C9" s="65">
        <v>1</v>
      </c>
      <c r="D9" s="65">
        <v>5</v>
      </c>
    </row>
    <row r="10" spans="1:4" ht="14.25">
      <c r="A10" s="74">
        <v>42700</v>
      </c>
      <c r="B10" s="60" t="s">
        <v>138</v>
      </c>
      <c r="C10" s="65">
        <v>0</v>
      </c>
      <c r="D10" s="65">
        <v>0</v>
      </c>
    </row>
    <row r="11" spans="1:4" ht="14.25">
      <c r="A11" s="74">
        <v>42703</v>
      </c>
      <c r="B11" s="60" t="s">
        <v>140</v>
      </c>
      <c r="C11" s="65">
        <v>0</v>
      </c>
      <c r="D11" s="65">
        <v>0</v>
      </c>
    </row>
    <row r="12" spans="1:4" ht="14.25">
      <c r="A12" s="73">
        <v>40044</v>
      </c>
      <c r="B12" s="56" t="s">
        <v>174</v>
      </c>
      <c r="C12" s="59">
        <v>0.5</v>
      </c>
      <c r="D12" s="59">
        <v>3</v>
      </c>
    </row>
    <row r="13" spans="1:4" ht="14.25">
      <c r="A13" s="73">
        <v>40080</v>
      </c>
      <c r="B13" s="56" t="s">
        <v>175</v>
      </c>
      <c r="C13" s="59">
        <v>0</v>
      </c>
      <c r="D13" s="59">
        <v>0</v>
      </c>
    </row>
    <row r="14" spans="1:4" ht="14.25">
      <c r="A14" s="73">
        <v>40033</v>
      </c>
      <c r="B14" s="56" t="s">
        <v>176</v>
      </c>
      <c r="C14" s="59">
        <v>0</v>
      </c>
      <c r="D14" s="59">
        <v>0</v>
      </c>
    </row>
    <row r="15" spans="1:4" ht="14.25">
      <c r="A15" s="73">
        <v>40085</v>
      </c>
      <c r="B15" s="56" t="s">
        <v>177</v>
      </c>
      <c r="C15" s="59">
        <v>0.5</v>
      </c>
      <c r="D15" s="59">
        <v>4</v>
      </c>
    </row>
    <row r="16" spans="1:4" ht="14.25">
      <c r="A16" s="73">
        <v>40060</v>
      </c>
      <c r="B16" s="56" t="s">
        <v>178</v>
      </c>
      <c r="C16" s="59">
        <v>0</v>
      </c>
      <c r="D16" s="59">
        <v>0</v>
      </c>
    </row>
    <row r="17" spans="1:4" ht="14.25">
      <c r="A17" s="73">
        <v>40070</v>
      </c>
      <c r="B17" s="56" t="s">
        <v>179</v>
      </c>
      <c r="C17" s="59">
        <v>0.5</v>
      </c>
      <c r="D17" s="59">
        <v>3</v>
      </c>
    </row>
    <row r="18" spans="1:4" ht="14.25">
      <c r="A18" s="74">
        <v>42694</v>
      </c>
      <c r="B18" s="60" t="s">
        <v>147</v>
      </c>
      <c r="C18" s="65">
        <v>1</v>
      </c>
      <c r="D18" s="65">
        <v>0</v>
      </c>
    </row>
    <row r="19" spans="1:4" ht="14.25">
      <c r="A19" s="73">
        <v>40055</v>
      </c>
      <c r="B19" s="56" t="s">
        <v>180</v>
      </c>
      <c r="C19" s="59">
        <v>0.5</v>
      </c>
      <c r="D19" s="59">
        <v>4</v>
      </c>
    </row>
    <row r="20" spans="1:4" ht="14.25">
      <c r="A20" s="73">
        <v>40061</v>
      </c>
      <c r="B20" s="56" t="s">
        <v>181</v>
      </c>
      <c r="C20" s="59">
        <v>0</v>
      </c>
      <c r="D20" s="59">
        <v>0</v>
      </c>
    </row>
    <row r="21" spans="1:4" ht="14.25">
      <c r="A21" s="74">
        <v>42691</v>
      </c>
      <c r="B21" s="60" t="s">
        <v>139</v>
      </c>
      <c r="C21" s="65">
        <v>1.5</v>
      </c>
      <c r="D21" s="65">
        <v>0</v>
      </c>
    </row>
    <row r="22" spans="1:4" ht="14.25">
      <c r="A22" s="74">
        <v>42690</v>
      </c>
      <c r="B22" s="60" t="s">
        <v>150</v>
      </c>
      <c r="C22" s="65">
        <v>0</v>
      </c>
      <c r="D22" s="65">
        <v>0</v>
      </c>
    </row>
    <row r="23" spans="1:4" ht="14.25">
      <c r="A23" s="73">
        <v>40005</v>
      </c>
      <c r="B23" s="56" t="s">
        <v>182</v>
      </c>
      <c r="C23" s="59">
        <v>0</v>
      </c>
      <c r="D23" s="59">
        <v>0</v>
      </c>
    </row>
    <row r="24" spans="1:4" ht="14.25">
      <c r="A24" s="73">
        <v>40006</v>
      </c>
      <c r="B24" s="56" t="s">
        <v>183</v>
      </c>
      <c r="C24" s="59">
        <v>0</v>
      </c>
      <c r="D24" s="59">
        <v>0</v>
      </c>
    </row>
    <row r="25" spans="1:4" ht="14.25">
      <c r="A25" s="73">
        <v>40010</v>
      </c>
      <c r="B25" s="56" t="s">
        <v>184</v>
      </c>
      <c r="C25" s="59">
        <v>0</v>
      </c>
      <c r="D25" s="59">
        <v>0</v>
      </c>
    </row>
    <row r="26" spans="1:4" ht="14.25">
      <c r="A26" s="74">
        <v>42698</v>
      </c>
      <c r="B26" s="61" t="s">
        <v>154</v>
      </c>
      <c r="C26" s="65">
        <v>1</v>
      </c>
      <c r="D26" s="65">
        <v>5</v>
      </c>
    </row>
    <row r="27" spans="1:4" ht="14.25">
      <c r="A27" s="73">
        <v>40050</v>
      </c>
      <c r="B27" s="56" t="s">
        <v>185</v>
      </c>
      <c r="C27" s="59">
        <v>0.5</v>
      </c>
      <c r="D27" s="59">
        <v>1</v>
      </c>
    </row>
    <row r="28" spans="1:4" ht="14.25">
      <c r="A28" s="73">
        <v>40032</v>
      </c>
      <c r="B28" s="56" t="s">
        <v>186</v>
      </c>
      <c r="C28" s="59">
        <v>1</v>
      </c>
      <c r="D28" s="59">
        <v>5</v>
      </c>
    </row>
    <row r="29" spans="1:4" ht="14.25">
      <c r="A29" s="73">
        <v>40072</v>
      </c>
      <c r="B29" s="56" t="s">
        <v>187</v>
      </c>
      <c r="C29" s="59">
        <v>1</v>
      </c>
      <c r="D29" s="59">
        <v>5</v>
      </c>
    </row>
    <row r="30" spans="1:4" ht="14.25">
      <c r="A30" s="73">
        <v>40003</v>
      </c>
      <c r="B30" s="56" t="s">
        <v>188</v>
      </c>
      <c r="C30" s="59">
        <v>0</v>
      </c>
      <c r="D30" s="59">
        <v>0</v>
      </c>
    </row>
    <row r="31" spans="1:4" ht="14.25">
      <c r="A31" s="73">
        <v>40039</v>
      </c>
      <c r="B31" s="56" t="s">
        <v>189</v>
      </c>
      <c r="C31" s="59">
        <v>1</v>
      </c>
      <c r="D31" s="59">
        <v>0</v>
      </c>
    </row>
    <row r="32" spans="1:4" ht="14.25">
      <c r="A32" s="74">
        <v>42688</v>
      </c>
      <c r="B32" s="60" t="s">
        <v>160</v>
      </c>
      <c r="C32" s="65">
        <v>0</v>
      </c>
      <c r="D32" s="65">
        <v>0</v>
      </c>
    </row>
    <row r="33" spans="1:4" ht="14.25">
      <c r="A33" s="74">
        <v>42696</v>
      </c>
      <c r="B33" s="60" t="s">
        <v>161</v>
      </c>
      <c r="C33" s="65">
        <v>0</v>
      </c>
      <c r="D33" s="65">
        <v>0</v>
      </c>
    </row>
    <row r="34" spans="1:4" ht="14.25">
      <c r="A34" s="73">
        <v>40011</v>
      </c>
      <c r="B34" s="56" t="s">
        <v>190</v>
      </c>
      <c r="C34" s="59">
        <v>0</v>
      </c>
      <c r="D34" s="59">
        <v>0</v>
      </c>
    </row>
    <row r="35" spans="1:4" ht="14.25">
      <c r="A35" s="73">
        <v>40007</v>
      </c>
      <c r="B35" s="56" t="s">
        <v>191</v>
      </c>
      <c r="C35" s="59">
        <v>0</v>
      </c>
      <c r="D35" s="59">
        <v>0</v>
      </c>
    </row>
    <row r="36" spans="1:4" ht="14.25">
      <c r="A36" s="73">
        <v>40081</v>
      </c>
      <c r="B36" s="56" t="s">
        <v>192</v>
      </c>
      <c r="C36" s="59">
        <v>0</v>
      </c>
      <c r="D36" s="59">
        <v>0</v>
      </c>
    </row>
    <row r="37" spans="1:4" ht="14.25">
      <c r="A37" s="73">
        <v>40019</v>
      </c>
      <c r="B37" s="56" t="s">
        <v>193</v>
      </c>
      <c r="C37" s="59">
        <v>0.5</v>
      </c>
      <c r="D37" s="59">
        <v>4</v>
      </c>
    </row>
    <row r="38" spans="1:4" ht="14.25">
      <c r="A38" s="73">
        <v>40075</v>
      </c>
      <c r="B38" s="56" t="s">
        <v>194</v>
      </c>
      <c r="C38" s="59">
        <v>1</v>
      </c>
      <c r="D38" s="5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8">
      <selection activeCell="C38" sqref="C38"/>
    </sheetView>
  </sheetViews>
  <sheetFormatPr defaultColWidth="9.140625" defaultRowHeight="15"/>
  <cols>
    <col min="1" max="1" width="12.7109375" style="0" bestFit="1" customWidth="1"/>
    <col min="2" max="2" width="32.8515625" style="0" bestFit="1" customWidth="1"/>
    <col min="6" max="6" width="15.421875" style="0" bestFit="1" customWidth="1"/>
  </cols>
  <sheetData>
    <row r="1" spans="1:3" ht="14.25">
      <c r="A1" t="s">
        <v>90</v>
      </c>
      <c r="B1" t="s">
        <v>167</v>
      </c>
      <c r="C1" t="s">
        <v>8</v>
      </c>
    </row>
    <row r="2" spans="1:3" ht="14.25">
      <c r="A2">
        <v>40083</v>
      </c>
      <c r="B2" t="s">
        <v>130</v>
      </c>
      <c r="C2">
        <v>-352</v>
      </c>
    </row>
    <row r="3" spans="1:3" ht="14.25">
      <c r="A3">
        <v>42702</v>
      </c>
      <c r="B3" t="s">
        <v>131</v>
      </c>
      <c r="C3">
        <v>335</v>
      </c>
    </row>
    <row r="4" spans="1:3" ht="14.25">
      <c r="A4">
        <v>42692</v>
      </c>
      <c r="B4" t="s">
        <v>132</v>
      </c>
      <c r="C4">
        <v>-106</v>
      </c>
    </row>
    <row r="5" spans="1:3" ht="14.25">
      <c r="A5">
        <v>40004</v>
      </c>
      <c r="B5" t="s">
        <v>133</v>
      </c>
      <c r="C5">
        <v>-404</v>
      </c>
    </row>
    <row r="6" spans="1:3" ht="14.25">
      <c r="A6">
        <v>40051</v>
      </c>
      <c r="B6" t="s">
        <v>134</v>
      </c>
      <c r="C6">
        <v>99</v>
      </c>
    </row>
    <row r="7" spans="1:3" ht="14.25">
      <c r="A7">
        <v>40062</v>
      </c>
      <c r="B7" t="s">
        <v>135</v>
      </c>
      <c r="C7">
        <v>72</v>
      </c>
    </row>
    <row r="8" spans="1:3" ht="14.25">
      <c r="A8">
        <v>40025</v>
      </c>
      <c r="B8" t="s">
        <v>136</v>
      </c>
      <c r="C8">
        <v>255</v>
      </c>
    </row>
    <row r="9" spans="1:3" ht="14.25">
      <c r="A9">
        <v>42699</v>
      </c>
      <c r="B9" t="s">
        <v>137</v>
      </c>
      <c r="C9">
        <v>-97</v>
      </c>
    </row>
    <row r="10" spans="1:3" ht="14.25">
      <c r="A10">
        <v>42700</v>
      </c>
      <c r="B10" t="s">
        <v>138</v>
      </c>
      <c r="C10">
        <v>250</v>
      </c>
    </row>
    <row r="11" spans="1:3" ht="14.25">
      <c r="A11">
        <v>42691</v>
      </c>
      <c r="B11" t="s">
        <v>139</v>
      </c>
      <c r="C11">
        <v>142</v>
      </c>
    </row>
    <row r="12" spans="1:3" ht="14.25">
      <c r="A12">
        <v>42703</v>
      </c>
      <c r="B12" t="s">
        <v>140</v>
      </c>
      <c r="C12">
        <v>-106</v>
      </c>
    </row>
    <row r="13" spans="1:3" ht="14.25">
      <c r="A13">
        <v>40044</v>
      </c>
      <c r="B13" t="s">
        <v>141</v>
      </c>
      <c r="C13">
        <v>550</v>
      </c>
    </row>
    <row r="14" spans="1:3" ht="14.25">
      <c r="A14">
        <v>40080</v>
      </c>
      <c r="B14" t="s">
        <v>142</v>
      </c>
      <c r="C14">
        <v>-1159</v>
      </c>
    </row>
    <row r="15" spans="1:3" ht="14.25">
      <c r="A15">
        <v>40033</v>
      </c>
      <c r="B15" t="s">
        <v>143</v>
      </c>
      <c r="C15">
        <v>576</v>
      </c>
    </row>
    <row r="16" spans="1:3" ht="14.25">
      <c r="A16">
        <v>40085</v>
      </c>
      <c r="B16" t="s">
        <v>144</v>
      </c>
      <c r="C16">
        <v>-286</v>
      </c>
    </row>
    <row r="17" spans="1:3" ht="14.25">
      <c r="A17">
        <v>40060</v>
      </c>
      <c r="B17" t="s">
        <v>145</v>
      </c>
      <c r="C17">
        <v>-210</v>
      </c>
    </row>
    <row r="18" spans="1:3" ht="14.25">
      <c r="A18">
        <v>40070</v>
      </c>
      <c r="B18" t="s">
        <v>146</v>
      </c>
      <c r="C18">
        <v>356</v>
      </c>
    </row>
    <row r="19" spans="1:3" ht="14.25">
      <c r="A19">
        <v>42694</v>
      </c>
      <c r="B19" t="s">
        <v>147</v>
      </c>
      <c r="C19">
        <v>259</v>
      </c>
    </row>
    <row r="20" spans="1:3" ht="14.25">
      <c r="A20">
        <v>40055</v>
      </c>
      <c r="B20" t="s">
        <v>148</v>
      </c>
      <c r="C20">
        <v>245</v>
      </c>
    </row>
    <row r="21" spans="1:3" ht="14.25">
      <c r="A21">
        <v>40061</v>
      </c>
      <c r="B21" t="s">
        <v>149</v>
      </c>
      <c r="C21">
        <v>-237</v>
      </c>
    </row>
    <row r="22" spans="1:3" ht="14.25">
      <c r="A22">
        <v>42690</v>
      </c>
      <c r="B22" t="s">
        <v>150</v>
      </c>
      <c r="C22">
        <v>517</v>
      </c>
    </row>
    <row r="23" spans="1:3" ht="14.25">
      <c r="A23">
        <v>40005</v>
      </c>
      <c r="B23" t="s">
        <v>151</v>
      </c>
      <c r="C23">
        <v>226</v>
      </c>
    </row>
    <row r="24" spans="1:3" ht="14.25">
      <c r="A24">
        <v>40006</v>
      </c>
      <c r="B24" t="s">
        <v>152</v>
      </c>
      <c r="C24">
        <v>144</v>
      </c>
    </row>
    <row r="25" spans="1:3" ht="14.25">
      <c r="A25">
        <v>40010</v>
      </c>
      <c r="B25" t="s">
        <v>153</v>
      </c>
      <c r="C25">
        <v>64</v>
      </c>
    </row>
    <row r="26" spans="1:3" ht="14.25">
      <c r="A26">
        <v>42698</v>
      </c>
      <c r="B26" t="s">
        <v>154</v>
      </c>
      <c r="C26">
        <v>155</v>
      </c>
    </row>
    <row r="27" spans="1:3" ht="14.25">
      <c r="A27">
        <v>40050</v>
      </c>
      <c r="B27" t="s">
        <v>155</v>
      </c>
      <c r="C27">
        <v>-130</v>
      </c>
    </row>
    <row r="28" spans="1:3" ht="14.25">
      <c r="A28">
        <v>40032</v>
      </c>
      <c r="B28" t="s">
        <v>156</v>
      </c>
      <c r="C28">
        <v>367</v>
      </c>
    </row>
    <row r="29" spans="1:3" ht="14.25">
      <c r="A29">
        <v>40072</v>
      </c>
      <c r="B29" t="s">
        <v>157</v>
      </c>
      <c r="C29">
        <v>47</v>
      </c>
    </row>
    <row r="30" spans="1:3" ht="14.25">
      <c r="A30">
        <v>40003</v>
      </c>
      <c r="B30" t="s">
        <v>158</v>
      </c>
      <c r="C30">
        <v>28</v>
      </c>
    </row>
    <row r="31" spans="1:3" ht="14.25">
      <c r="A31">
        <v>40039</v>
      </c>
      <c r="B31" t="s">
        <v>159</v>
      </c>
      <c r="C31">
        <v>-103</v>
      </c>
    </row>
    <row r="32" spans="1:3" ht="14.25">
      <c r="A32">
        <v>42688</v>
      </c>
      <c r="B32" t="s">
        <v>160</v>
      </c>
      <c r="C32">
        <v>-555</v>
      </c>
    </row>
    <row r="33" spans="1:3" ht="14.25">
      <c r="A33">
        <v>42696</v>
      </c>
      <c r="B33" t="s">
        <v>161</v>
      </c>
      <c r="C33">
        <v>-56</v>
      </c>
    </row>
    <row r="34" spans="1:3" ht="14.25">
      <c r="A34">
        <v>40011</v>
      </c>
      <c r="B34" t="s">
        <v>162</v>
      </c>
      <c r="C34">
        <v>263</v>
      </c>
    </row>
    <row r="35" spans="1:3" ht="14.25">
      <c r="A35">
        <v>40007</v>
      </c>
      <c r="B35" t="s">
        <v>163</v>
      </c>
      <c r="C35">
        <v>-107</v>
      </c>
    </row>
    <row r="36" spans="1:3" ht="14.25">
      <c r="A36">
        <v>40081</v>
      </c>
      <c r="B36" t="s">
        <v>164</v>
      </c>
      <c r="C36">
        <v>-1306</v>
      </c>
    </row>
    <row r="37" spans="1:3" ht="14.25">
      <c r="A37">
        <v>40019</v>
      </c>
      <c r="B37" t="s">
        <v>165</v>
      </c>
      <c r="C37">
        <v>409</v>
      </c>
    </row>
    <row r="38" spans="1:3" ht="14.25">
      <c r="A38">
        <v>40075</v>
      </c>
      <c r="B38" t="s">
        <v>166</v>
      </c>
      <c r="C38">
        <v>-139</v>
      </c>
    </row>
    <row r="39" ht="14.25">
      <c r="C39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31">
      <selection activeCell="C38" sqref="C38"/>
    </sheetView>
  </sheetViews>
  <sheetFormatPr defaultColWidth="9.140625" defaultRowHeight="15"/>
  <cols>
    <col min="2" max="2" width="32.8515625" style="0" bestFit="1" customWidth="1"/>
    <col min="3" max="3" width="9.421875" style="0" bestFit="1" customWidth="1"/>
  </cols>
  <sheetData>
    <row r="1" spans="1:3" ht="14.25">
      <c r="A1" t="s">
        <v>90</v>
      </c>
      <c r="B1" t="s">
        <v>167</v>
      </c>
      <c r="C1" t="s">
        <v>10</v>
      </c>
    </row>
    <row r="2" spans="1:3" ht="14.25">
      <c r="A2">
        <v>40083</v>
      </c>
      <c r="B2" t="s">
        <v>130</v>
      </c>
      <c r="C2">
        <v>-6</v>
      </c>
    </row>
    <row r="3" spans="1:3" ht="14.25">
      <c r="A3">
        <v>42702</v>
      </c>
      <c r="B3" t="s">
        <v>131</v>
      </c>
      <c r="C3">
        <v>75</v>
      </c>
    </row>
    <row r="4" spans="1:3" ht="14.25">
      <c r="A4">
        <v>42692</v>
      </c>
      <c r="B4" t="s">
        <v>132</v>
      </c>
      <c r="C4">
        <v>311</v>
      </c>
    </row>
    <row r="5" spans="1:3" ht="14.25">
      <c r="A5">
        <v>40004</v>
      </c>
      <c r="B5" t="s">
        <v>133</v>
      </c>
      <c r="C5">
        <v>-25</v>
      </c>
    </row>
    <row r="6" spans="1:3" ht="14.25">
      <c r="A6">
        <v>40051</v>
      </c>
      <c r="B6" t="s">
        <v>134</v>
      </c>
      <c r="C6">
        <v>175</v>
      </c>
    </row>
    <row r="7" spans="1:3" ht="14.25">
      <c r="A7">
        <v>40062</v>
      </c>
      <c r="B7" t="s">
        <v>135</v>
      </c>
      <c r="C7">
        <v>-60</v>
      </c>
    </row>
    <row r="8" spans="1:3" ht="14.25">
      <c r="A8">
        <v>40025</v>
      </c>
      <c r="B8" t="s">
        <v>136</v>
      </c>
      <c r="C8">
        <v>864</v>
      </c>
    </row>
    <row r="9" spans="1:3" ht="14.25">
      <c r="A9">
        <v>42699</v>
      </c>
      <c r="B9" t="s">
        <v>137</v>
      </c>
      <c r="C9">
        <v>-82</v>
      </c>
    </row>
    <row r="10" spans="1:3" ht="14.25">
      <c r="A10">
        <v>42700</v>
      </c>
      <c r="B10" t="s">
        <v>138</v>
      </c>
      <c r="C10">
        <v>-262</v>
      </c>
    </row>
    <row r="11" spans="1:3" ht="14.25">
      <c r="A11">
        <v>42691</v>
      </c>
      <c r="B11" t="s">
        <v>139</v>
      </c>
      <c r="C11">
        <v>-74</v>
      </c>
    </row>
    <row r="12" spans="1:3" ht="14.25">
      <c r="A12">
        <v>42703</v>
      </c>
      <c r="B12" t="s">
        <v>140</v>
      </c>
      <c r="C12">
        <v>-84</v>
      </c>
    </row>
    <row r="13" spans="1:3" ht="14.25">
      <c r="A13">
        <v>40044</v>
      </c>
      <c r="B13" t="s">
        <v>141</v>
      </c>
      <c r="C13">
        <v>-78</v>
      </c>
    </row>
    <row r="14" spans="1:3" ht="14.25">
      <c r="A14">
        <v>40080</v>
      </c>
      <c r="B14" t="s">
        <v>142</v>
      </c>
      <c r="C14">
        <v>-44</v>
      </c>
    </row>
    <row r="15" spans="1:3" ht="14.25">
      <c r="A15">
        <v>40033</v>
      </c>
      <c r="B15" t="s">
        <v>143</v>
      </c>
      <c r="C15">
        <v>-151</v>
      </c>
    </row>
    <row r="16" spans="1:3" ht="14.25">
      <c r="A16">
        <v>40085</v>
      </c>
      <c r="B16" t="s">
        <v>144</v>
      </c>
      <c r="C16">
        <v>-166</v>
      </c>
    </row>
    <row r="17" spans="1:3" ht="14.25">
      <c r="A17">
        <v>40060</v>
      </c>
      <c r="B17" t="s">
        <v>145</v>
      </c>
      <c r="C17">
        <v>79</v>
      </c>
    </row>
    <row r="18" spans="1:3" ht="14.25">
      <c r="A18">
        <v>40070</v>
      </c>
      <c r="B18" t="s">
        <v>146</v>
      </c>
      <c r="C18">
        <v>365</v>
      </c>
    </row>
    <row r="19" spans="1:3" ht="14.25">
      <c r="A19">
        <v>42694</v>
      </c>
      <c r="B19" t="s">
        <v>147</v>
      </c>
      <c r="C19">
        <v>12</v>
      </c>
    </row>
    <row r="20" spans="1:3" ht="14.25">
      <c r="A20">
        <v>40055</v>
      </c>
      <c r="B20" t="s">
        <v>148</v>
      </c>
      <c r="C20">
        <v>235</v>
      </c>
    </row>
    <row r="21" spans="1:3" ht="14.25">
      <c r="A21">
        <v>40061</v>
      </c>
      <c r="B21" t="s">
        <v>149</v>
      </c>
      <c r="C21">
        <v>30</v>
      </c>
    </row>
    <row r="22" spans="1:3" ht="14.25">
      <c r="A22">
        <v>42690</v>
      </c>
      <c r="B22" t="s">
        <v>150</v>
      </c>
      <c r="C22">
        <v>-277</v>
      </c>
    </row>
    <row r="23" spans="1:3" ht="14.25">
      <c r="A23">
        <v>40005</v>
      </c>
      <c r="B23" t="s">
        <v>151</v>
      </c>
      <c r="C23">
        <v>-91</v>
      </c>
    </row>
    <row r="24" spans="1:3" ht="14.25">
      <c r="A24">
        <v>40006</v>
      </c>
      <c r="B24" t="s">
        <v>152</v>
      </c>
      <c r="C24">
        <v>-33</v>
      </c>
    </row>
    <row r="25" spans="1:3" ht="14.25">
      <c r="A25">
        <v>40010</v>
      </c>
      <c r="B25" t="s">
        <v>153</v>
      </c>
      <c r="C25">
        <v>-12</v>
      </c>
    </row>
    <row r="26" spans="1:3" ht="14.25">
      <c r="A26">
        <v>42698</v>
      </c>
      <c r="B26" t="s">
        <v>154</v>
      </c>
      <c r="C26">
        <v>-84</v>
      </c>
    </row>
    <row r="27" spans="1:3" ht="14.25">
      <c r="A27">
        <v>40050</v>
      </c>
      <c r="B27" t="s">
        <v>155</v>
      </c>
      <c r="C27">
        <v>-184</v>
      </c>
    </row>
    <row r="28" spans="1:3" ht="14.25">
      <c r="A28">
        <v>40032</v>
      </c>
      <c r="B28" t="s">
        <v>156</v>
      </c>
      <c r="C28">
        <v>175</v>
      </c>
    </row>
    <row r="29" spans="1:3" ht="14.25">
      <c r="A29">
        <v>40072</v>
      </c>
      <c r="B29" t="s">
        <v>157</v>
      </c>
      <c r="C29">
        <v>-117</v>
      </c>
    </row>
    <row r="30" spans="1:3" ht="14.25">
      <c r="A30">
        <v>40003</v>
      </c>
      <c r="B30" t="s">
        <v>158</v>
      </c>
      <c r="C30">
        <v>151</v>
      </c>
    </row>
    <row r="31" spans="1:3" ht="14.25">
      <c r="A31">
        <v>40039</v>
      </c>
      <c r="B31" t="s">
        <v>159</v>
      </c>
      <c r="C31">
        <v>-76</v>
      </c>
    </row>
    <row r="32" spans="1:3" ht="14.25">
      <c r="A32">
        <v>42688</v>
      </c>
      <c r="B32" t="s">
        <v>160</v>
      </c>
      <c r="C32">
        <v>-119</v>
      </c>
    </row>
    <row r="33" spans="1:3" ht="14.25">
      <c r="A33">
        <v>42696</v>
      </c>
      <c r="B33" t="s">
        <v>161</v>
      </c>
      <c r="C33">
        <v>-143</v>
      </c>
    </row>
    <row r="34" spans="1:3" ht="14.25">
      <c r="A34">
        <v>40011</v>
      </c>
      <c r="B34" t="s">
        <v>162</v>
      </c>
      <c r="C34">
        <v>-15</v>
      </c>
    </row>
    <row r="35" spans="1:3" ht="14.25">
      <c r="A35">
        <v>40007</v>
      </c>
      <c r="B35" t="s">
        <v>163</v>
      </c>
      <c r="C35">
        <v>-59</v>
      </c>
    </row>
    <row r="36" spans="1:3" ht="14.25">
      <c r="A36">
        <v>40081</v>
      </c>
      <c r="B36" t="s">
        <v>164</v>
      </c>
      <c r="C36">
        <v>-182</v>
      </c>
    </row>
    <row r="37" spans="1:3" ht="14.25">
      <c r="A37">
        <v>40019</v>
      </c>
      <c r="B37" t="s">
        <v>165</v>
      </c>
      <c r="C37">
        <v>7</v>
      </c>
    </row>
    <row r="38" spans="1:3" ht="14.25">
      <c r="A38">
        <v>40075</v>
      </c>
      <c r="B38" t="s">
        <v>166</v>
      </c>
      <c r="C38">
        <v>-59</v>
      </c>
    </row>
    <row r="39" ht="14.25">
      <c r="C39">
        <f>SUM(C2:C38)</f>
        <v>-4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2">
      <selection activeCell="H39" sqref="H39"/>
    </sheetView>
  </sheetViews>
  <sheetFormatPr defaultColWidth="9.140625" defaultRowHeight="15"/>
  <cols>
    <col min="1" max="1" width="5.28125" style="0" bestFit="1" customWidth="1"/>
    <col min="2" max="2" width="29.7109375" style="0" bestFit="1" customWidth="1"/>
    <col min="3" max="3" width="9.00390625" style="0" bestFit="1" customWidth="1"/>
  </cols>
  <sheetData>
    <row r="1" spans="1:3" ht="14.25">
      <c r="A1" s="54" t="s">
        <v>89</v>
      </c>
      <c r="B1" s="54" t="s">
        <v>90</v>
      </c>
      <c r="C1" t="s">
        <v>91</v>
      </c>
    </row>
    <row r="2" spans="1:3" ht="14.25">
      <c r="A2" s="75">
        <v>40003</v>
      </c>
      <c r="B2" s="55" t="s">
        <v>92</v>
      </c>
      <c r="C2">
        <v>6003180</v>
      </c>
    </row>
    <row r="3" spans="1:3" ht="14.25">
      <c r="A3" s="75">
        <v>40004</v>
      </c>
      <c r="B3" s="55" t="s">
        <v>93</v>
      </c>
      <c r="C3">
        <v>8719761</v>
      </c>
    </row>
    <row r="4" spans="1:3" ht="14.25">
      <c r="A4" s="75">
        <v>40005</v>
      </c>
      <c r="B4" s="55" t="s">
        <v>94</v>
      </c>
      <c r="C4">
        <v>7568521</v>
      </c>
    </row>
    <row r="5" spans="1:3" ht="14.25">
      <c r="A5" s="75">
        <v>40006</v>
      </c>
      <c r="B5" s="55" t="s">
        <v>95</v>
      </c>
      <c r="C5">
        <v>5954776</v>
      </c>
    </row>
    <row r="6" spans="1:3" ht="14.25">
      <c r="A6" s="75">
        <v>40007</v>
      </c>
      <c r="B6" s="55" t="s">
        <v>96</v>
      </c>
      <c r="C6">
        <v>7861681</v>
      </c>
    </row>
    <row r="7" spans="1:3" ht="14.25">
      <c r="A7" s="75">
        <v>40010</v>
      </c>
      <c r="B7" s="55" t="s">
        <v>97</v>
      </c>
      <c r="C7">
        <v>5849130</v>
      </c>
    </row>
    <row r="8" spans="1:3" ht="14.25">
      <c r="A8" s="75">
        <v>40011</v>
      </c>
      <c r="B8" s="55" t="s">
        <v>98</v>
      </c>
      <c r="C8">
        <v>5041641</v>
      </c>
    </row>
    <row r="9" spans="1:3" ht="14.25">
      <c r="A9" s="75">
        <v>40019</v>
      </c>
      <c r="B9" s="55" t="s">
        <v>99</v>
      </c>
      <c r="C9">
        <v>6768493</v>
      </c>
    </row>
    <row r="10" spans="1:3" ht="14.25">
      <c r="A10" s="75">
        <v>40025</v>
      </c>
      <c r="B10" s="55" t="s">
        <v>100</v>
      </c>
      <c r="C10">
        <v>12178582</v>
      </c>
    </row>
    <row r="11" spans="1:3" ht="14.25">
      <c r="A11" s="75">
        <v>40032</v>
      </c>
      <c r="B11" s="55" t="s">
        <v>101</v>
      </c>
      <c r="C11">
        <v>3823006</v>
      </c>
    </row>
    <row r="12" spans="1:3" ht="14.25">
      <c r="A12" s="75">
        <v>40033</v>
      </c>
      <c r="B12" s="55" t="s">
        <v>102</v>
      </c>
      <c r="C12">
        <v>8930486</v>
      </c>
    </row>
    <row r="13" spans="1:3" ht="14.25">
      <c r="A13" s="75">
        <v>40039</v>
      </c>
      <c r="B13" s="55" t="s">
        <v>103</v>
      </c>
      <c r="C13">
        <v>8030308</v>
      </c>
    </row>
    <row r="14" spans="1:3" ht="14.25">
      <c r="A14" s="75">
        <v>40044</v>
      </c>
      <c r="B14" s="55" t="s">
        <v>104</v>
      </c>
      <c r="C14">
        <v>6301271</v>
      </c>
    </row>
    <row r="15" spans="1:3" ht="14.25">
      <c r="A15" s="75">
        <v>40050</v>
      </c>
      <c r="B15" s="55" t="s">
        <v>105</v>
      </c>
      <c r="C15">
        <v>8445280</v>
      </c>
    </row>
    <row r="16" spans="1:3" ht="14.25">
      <c r="A16" s="75">
        <v>40051</v>
      </c>
      <c r="B16" s="55" t="s">
        <v>106</v>
      </c>
      <c r="C16">
        <v>3311801</v>
      </c>
    </row>
    <row r="17" spans="1:3" ht="14.25">
      <c r="A17" s="75">
        <v>40055</v>
      </c>
      <c r="B17" s="55" t="s">
        <v>107</v>
      </c>
      <c r="C17">
        <v>4445597</v>
      </c>
    </row>
    <row r="18" spans="1:3" ht="14.25">
      <c r="A18" s="75">
        <v>40060</v>
      </c>
      <c r="B18" s="55" t="s">
        <v>108</v>
      </c>
      <c r="C18">
        <v>8821551</v>
      </c>
    </row>
    <row r="19" spans="1:3" ht="14.25">
      <c r="A19" s="75">
        <v>40061</v>
      </c>
      <c r="B19" s="55" t="s">
        <v>109</v>
      </c>
      <c r="C19">
        <v>7750597</v>
      </c>
    </row>
    <row r="20" spans="1:3" ht="14.25">
      <c r="A20" s="75">
        <v>40062</v>
      </c>
      <c r="B20" s="55" t="s">
        <v>110</v>
      </c>
      <c r="C20">
        <v>7010838</v>
      </c>
    </row>
    <row r="21" spans="1:3" ht="14.25">
      <c r="A21" s="75">
        <v>40070</v>
      </c>
      <c r="B21" s="55" t="s">
        <v>111</v>
      </c>
      <c r="C21">
        <v>8381417</v>
      </c>
    </row>
    <row r="22" spans="1:3" ht="14.25">
      <c r="A22" s="75">
        <v>40072</v>
      </c>
      <c r="B22" s="55" t="s">
        <v>112</v>
      </c>
      <c r="C22">
        <v>3059213</v>
      </c>
    </row>
    <row r="23" spans="1:3" ht="14.25">
      <c r="A23" s="75">
        <v>40075</v>
      </c>
      <c r="B23" s="55" t="s">
        <v>113</v>
      </c>
      <c r="C23">
        <v>15016737</v>
      </c>
    </row>
    <row r="24" spans="1:3" ht="14.25">
      <c r="A24" s="75">
        <v>40080</v>
      </c>
      <c r="B24" s="55" t="s">
        <v>114</v>
      </c>
      <c r="C24">
        <v>11489988</v>
      </c>
    </row>
    <row r="25" spans="1:3" ht="14.25">
      <c r="A25" s="75">
        <v>40081</v>
      </c>
      <c r="B25" s="55" t="s">
        <v>115</v>
      </c>
      <c r="C25">
        <v>10003182</v>
      </c>
    </row>
    <row r="26" spans="1:3" ht="14.25">
      <c r="A26" s="75">
        <v>40083</v>
      </c>
      <c r="B26" s="55" t="s">
        <v>116</v>
      </c>
      <c r="C26">
        <v>3706366</v>
      </c>
    </row>
    <row r="27" spans="1:3" ht="14.25">
      <c r="A27" s="75">
        <v>40085</v>
      </c>
      <c r="B27" s="55" t="s">
        <v>117</v>
      </c>
      <c r="C27">
        <v>5675771</v>
      </c>
    </row>
    <row r="28" spans="1:3" ht="14.25">
      <c r="A28" s="75">
        <v>42688</v>
      </c>
      <c r="B28" s="55" t="s">
        <v>118</v>
      </c>
      <c r="C28">
        <v>909706</v>
      </c>
    </row>
    <row r="29" spans="1:3" ht="14.25">
      <c r="A29" s="75">
        <v>42690</v>
      </c>
      <c r="B29" s="55" t="s">
        <v>119</v>
      </c>
      <c r="C29">
        <v>1985306</v>
      </c>
    </row>
    <row r="30" spans="1:3" ht="14.25">
      <c r="A30" s="75">
        <v>42691</v>
      </c>
      <c r="B30" s="55" t="s">
        <v>120</v>
      </c>
      <c r="C30">
        <v>1000686</v>
      </c>
    </row>
    <row r="31" spans="1:3" ht="14.25">
      <c r="A31" s="75">
        <v>42692</v>
      </c>
      <c r="B31" s="55" t="s">
        <v>121</v>
      </c>
      <c r="C31">
        <v>962827</v>
      </c>
    </row>
    <row r="32" spans="1:3" ht="14.25">
      <c r="A32" s="75">
        <v>42694</v>
      </c>
      <c r="B32" s="55" t="s">
        <v>122</v>
      </c>
      <c r="C32">
        <v>900720</v>
      </c>
    </row>
    <row r="33" spans="1:3" ht="14.25">
      <c r="A33" s="75">
        <v>42696</v>
      </c>
      <c r="B33" s="55" t="s">
        <v>123</v>
      </c>
      <c r="C33">
        <v>-109818</v>
      </c>
    </row>
    <row r="34" spans="1:3" ht="14.25">
      <c r="A34" s="75">
        <v>42698</v>
      </c>
      <c r="B34" s="55" t="s">
        <v>124</v>
      </c>
      <c r="C34">
        <v>225798</v>
      </c>
    </row>
    <row r="35" spans="1:3" ht="14.25">
      <c r="A35" s="75">
        <v>42699</v>
      </c>
      <c r="B35" s="55" t="s">
        <v>125</v>
      </c>
      <c r="C35">
        <v>-99345</v>
      </c>
    </row>
    <row r="36" spans="1:3" ht="14.25">
      <c r="A36" s="75">
        <v>42700</v>
      </c>
      <c r="B36" s="55" t="s">
        <v>126</v>
      </c>
      <c r="C36">
        <v>3183615</v>
      </c>
    </row>
    <row r="37" spans="1:3" ht="14.25">
      <c r="A37" s="75">
        <v>42702</v>
      </c>
      <c r="B37" s="55" t="s">
        <v>127</v>
      </c>
      <c r="C37">
        <v>575342</v>
      </c>
    </row>
    <row r="38" spans="1:3" ht="14.25">
      <c r="A38" s="75">
        <v>42703</v>
      </c>
      <c r="B38" s="55" t="s">
        <v>128</v>
      </c>
      <c r="C38">
        <v>644831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3" sqref="C3:C4"/>
    </sheetView>
  </sheetViews>
  <sheetFormatPr defaultColWidth="9.140625" defaultRowHeight="15"/>
  <cols>
    <col min="1" max="1" width="5.28125" style="0" bestFit="1" customWidth="1"/>
    <col min="2" max="2" width="27.57421875" style="0" bestFit="1" customWidth="1"/>
    <col min="3" max="3" width="8.00390625" style="0" bestFit="1" customWidth="1"/>
  </cols>
  <sheetData>
    <row r="1" spans="1:3" ht="14.25">
      <c r="A1" s="54" t="s">
        <v>199</v>
      </c>
      <c r="B1" s="54" t="s">
        <v>167</v>
      </c>
      <c r="C1" t="s">
        <v>198</v>
      </c>
    </row>
    <row r="2" spans="1:3" ht="14.25">
      <c r="A2" s="75">
        <v>40083</v>
      </c>
      <c r="B2" s="55" t="s">
        <v>130</v>
      </c>
      <c r="C2">
        <v>0</v>
      </c>
    </row>
    <row r="3" spans="1:3" ht="14.25">
      <c r="A3" s="75">
        <v>42702</v>
      </c>
      <c r="B3" s="55" t="s">
        <v>131</v>
      </c>
      <c r="C3">
        <v>1274382</v>
      </c>
    </row>
    <row r="4" spans="1:3" ht="14.25">
      <c r="A4" s="75">
        <v>42692</v>
      </c>
      <c r="B4" s="55" t="s">
        <v>132</v>
      </c>
      <c r="C4">
        <v>4961574</v>
      </c>
    </row>
    <row r="5" spans="1:3" ht="14.25">
      <c r="A5" s="75">
        <v>40004</v>
      </c>
      <c r="B5" s="55" t="s">
        <v>133</v>
      </c>
      <c r="C5">
        <v>0</v>
      </c>
    </row>
    <row r="6" spans="1:3" ht="14.25">
      <c r="A6" s="75">
        <v>40051</v>
      </c>
      <c r="B6" s="55" t="s">
        <v>134</v>
      </c>
      <c r="C6">
        <v>0</v>
      </c>
    </row>
    <row r="7" spans="1:3" ht="14.25">
      <c r="A7" s="75">
        <v>40062</v>
      </c>
      <c r="B7" s="55" t="s">
        <v>135</v>
      </c>
      <c r="C7">
        <v>0</v>
      </c>
    </row>
    <row r="8" spans="1:3" ht="14.25">
      <c r="A8" s="75">
        <v>40025</v>
      </c>
      <c r="B8" s="55" t="s">
        <v>136</v>
      </c>
      <c r="C8">
        <v>0</v>
      </c>
    </row>
    <row r="9" spans="1:3" ht="14.25">
      <c r="A9" s="75">
        <v>42699</v>
      </c>
      <c r="B9" s="55" t="s">
        <v>137</v>
      </c>
      <c r="C9">
        <v>682260</v>
      </c>
    </row>
    <row r="10" spans="1:3" ht="14.25">
      <c r="A10" s="75">
        <v>42700</v>
      </c>
      <c r="B10" s="55" t="s">
        <v>138</v>
      </c>
      <c r="C10">
        <v>5245932</v>
      </c>
    </row>
    <row r="11" spans="1:3" ht="14.25">
      <c r="A11" s="75">
        <v>42691</v>
      </c>
      <c r="B11" s="55" t="s">
        <v>139</v>
      </c>
      <c r="C11">
        <v>1678758</v>
      </c>
    </row>
    <row r="12" spans="1:3" ht="14.25">
      <c r="A12" s="75">
        <v>42703</v>
      </c>
      <c r="B12" s="55" t="s">
        <v>140</v>
      </c>
      <c r="C12">
        <v>1998972</v>
      </c>
    </row>
    <row r="13" spans="1:3" ht="14.25">
      <c r="A13" s="75">
        <v>40044</v>
      </c>
      <c r="B13" s="55" t="s">
        <v>141</v>
      </c>
      <c r="C13">
        <v>0</v>
      </c>
    </row>
    <row r="14" spans="1:3" ht="14.25">
      <c r="A14" s="75">
        <v>40080</v>
      </c>
      <c r="B14" s="55" t="s">
        <v>142</v>
      </c>
      <c r="C14">
        <v>0</v>
      </c>
    </row>
    <row r="15" spans="1:3" ht="14.25">
      <c r="A15" s="75">
        <v>40033</v>
      </c>
      <c r="B15" s="55" t="s">
        <v>143</v>
      </c>
      <c r="C15">
        <v>0</v>
      </c>
    </row>
    <row r="16" spans="1:3" ht="14.25">
      <c r="A16" s="75">
        <v>40085</v>
      </c>
      <c r="B16" s="55" t="s">
        <v>144</v>
      </c>
      <c r="C16">
        <v>0</v>
      </c>
    </row>
    <row r="17" spans="1:3" ht="14.25">
      <c r="A17" s="75">
        <v>40060</v>
      </c>
      <c r="B17" s="55" t="s">
        <v>145</v>
      </c>
      <c r="C17">
        <v>0</v>
      </c>
    </row>
    <row r="18" spans="1:3" ht="14.25">
      <c r="A18" s="75">
        <v>40070</v>
      </c>
      <c r="B18" s="55" t="s">
        <v>146</v>
      </c>
      <c r="C18">
        <v>0</v>
      </c>
    </row>
    <row r="19" spans="1:3" ht="14.25">
      <c r="A19" s="75">
        <v>42694</v>
      </c>
      <c r="B19" s="55" t="s">
        <v>147</v>
      </c>
      <c r="C19">
        <v>1949172</v>
      </c>
    </row>
    <row r="20" spans="1:3" ht="14.25">
      <c r="A20" s="75">
        <v>40055</v>
      </c>
      <c r="B20" s="55" t="s">
        <v>148</v>
      </c>
      <c r="C20">
        <v>0</v>
      </c>
    </row>
    <row r="21" spans="1:3" ht="14.25">
      <c r="A21" s="75">
        <v>40061</v>
      </c>
      <c r="B21" s="55" t="s">
        <v>149</v>
      </c>
      <c r="C21">
        <v>0</v>
      </c>
    </row>
    <row r="22" spans="1:3" ht="14.25">
      <c r="A22" s="75">
        <v>42690</v>
      </c>
      <c r="B22" s="55" t="s">
        <v>150</v>
      </c>
      <c r="C22">
        <v>3204132</v>
      </c>
    </row>
    <row r="23" spans="1:3" ht="14.25">
      <c r="A23" s="75">
        <v>40005</v>
      </c>
      <c r="B23" s="55" t="s">
        <v>151</v>
      </c>
      <c r="C23">
        <v>0</v>
      </c>
    </row>
    <row r="24" spans="1:3" ht="14.25">
      <c r="A24" s="75">
        <v>40006</v>
      </c>
      <c r="B24" s="55" t="s">
        <v>152</v>
      </c>
      <c r="C24">
        <v>0</v>
      </c>
    </row>
    <row r="25" spans="1:3" ht="14.25">
      <c r="A25" s="75">
        <v>40010</v>
      </c>
      <c r="B25" s="55" t="s">
        <v>153</v>
      </c>
      <c r="C25">
        <v>0</v>
      </c>
    </row>
    <row r="26" spans="1:3" ht="14.25">
      <c r="A26" s="75">
        <v>42698</v>
      </c>
      <c r="B26" s="55" t="s">
        <v>154</v>
      </c>
      <c r="C26">
        <v>701682</v>
      </c>
    </row>
    <row r="27" spans="1:3" ht="14.25">
      <c r="A27" s="75">
        <v>40050</v>
      </c>
      <c r="B27" s="55" t="s">
        <v>155</v>
      </c>
      <c r="C27">
        <v>0</v>
      </c>
    </row>
    <row r="28" spans="1:3" ht="14.25">
      <c r="A28" s="75">
        <v>40032</v>
      </c>
      <c r="B28" s="55" t="s">
        <v>156</v>
      </c>
      <c r="C28">
        <v>0</v>
      </c>
    </row>
    <row r="29" spans="1:3" ht="14.25">
      <c r="A29" s="75">
        <v>40072</v>
      </c>
      <c r="B29" s="55" t="s">
        <v>157</v>
      </c>
      <c r="C29">
        <v>0</v>
      </c>
    </row>
    <row r="30" spans="1:3" ht="14.25">
      <c r="A30" s="75">
        <v>40003</v>
      </c>
      <c r="B30" s="55" t="s">
        <v>158</v>
      </c>
      <c r="C30">
        <v>0</v>
      </c>
    </row>
    <row r="31" spans="1:3" ht="14.25">
      <c r="A31" s="75">
        <v>40039</v>
      </c>
      <c r="B31" s="55" t="s">
        <v>159</v>
      </c>
      <c r="C31">
        <v>0</v>
      </c>
    </row>
    <row r="32" spans="1:3" ht="14.25">
      <c r="A32" s="75">
        <v>42688</v>
      </c>
      <c r="B32" s="55" t="s">
        <v>160</v>
      </c>
      <c r="C32">
        <v>3589086</v>
      </c>
    </row>
    <row r="33" spans="1:3" ht="14.25">
      <c r="A33" s="75">
        <v>42696</v>
      </c>
      <c r="B33" s="55" t="s">
        <v>161</v>
      </c>
      <c r="C33">
        <v>2028852</v>
      </c>
    </row>
    <row r="34" spans="1:3" ht="14.25">
      <c r="A34" s="75">
        <v>40011</v>
      </c>
      <c r="B34" s="55" t="s">
        <v>162</v>
      </c>
      <c r="C34">
        <v>0</v>
      </c>
    </row>
    <row r="35" spans="1:3" ht="14.25">
      <c r="A35" s="75">
        <v>40007</v>
      </c>
      <c r="B35" s="55" t="s">
        <v>163</v>
      </c>
      <c r="C35">
        <v>0</v>
      </c>
    </row>
    <row r="36" spans="1:3" ht="14.25">
      <c r="A36" s="75">
        <v>40081</v>
      </c>
      <c r="B36" s="55" t="s">
        <v>164</v>
      </c>
      <c r="C36">
        <v>0</v>
      </c>
    </row>
    <row r="37" spans="1:3" ht="14.25">
      <c r="A37" s="75">
        <v>40019</v>
      </c>
      <c r="B37" s="55" t="s">
        <v>165</v>
      </c>
      <c r="C37">
        <v>0</v>
      </c>
    </row>
    <row r="38" spans="1:3" ht="14.25">
      <c r="A38" s="75">
        <v>40075</v>
      </c>
      <c r="B38" s="55" t="s">
        <v>166</v>
      </c>
      <c r="C3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Kalmar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carlmagnush</dc:creator>
  <cp:keywords/>
  <dc:description/>
  <cp:lastModifiedBy>Carl-Magnus Hansson</cp:lastModifiedBy>
  <cp:lastPrinted>2015-01-19T09:49:58Z</cp:lastPrinted>
  <dcterms:created xsi:type="dcterms:W3CDTF">2013-12-13T12:30:45Z</dcterms:created>
  <dcterms:modified xsi:type="dcterms:W3CDTF">2023-06-27T12:11:44Z</dcterms:modified>
  <cp:category/>
  <cp:version/>
  <cp:contentType/>
  <cp:contentStatus/>
</cp:coreProperties>
</file>